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1.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3.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5.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7.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8.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9.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40.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1.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2.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xr:revisionPtr revIDLastSave="0" documentId="13_ncr:1_{F02E000F-1325-4986-8422-8CF8FE9BAFED}" xr6:coauthVersionLast="47" xr6:coauthVersionMax="47" xr10:uidLastSave="{00000000-0000-0000-0000-000000000000}"/>
  <bookViews>
    <workbookView xWindow="-120" yWindow="-120" windowWidth="29040" windowHeight="15720" tabRatio="983" xr2:uid="{00000000-000D-0000-FFFF-FFFF00000000}"/>
  </bookViews>
  <sheets>
    <sheet name="INDICE" sheetId="1" r:id="rId1"/>
    <sheet name="Ingresos Terminos DR" sheetId="31" r:id="rId2"/>
    <sheet name="Ingresos ACD" sheetId="62" r:id="rId3"/>
    <sheet name="Ingresos PP en PA" sheetId="63" r:id="rId4"/>
    <sheet name="Ingresos Terminos por Sexo" sheetId="55" r:id="rId5"/>
    <sheet name="Ingresos Terminos Indigena" sheetId="58" r:id="rId6"/>
    <sheet name="Ingresos Terminos Migrantes" sheetId="59" r:id="rId7"/>
    <sheet name="Formas de termino " sheetId="52" r:id="rId8"/>
    <sheet name="Delitos FT (2)" sheetId="65" state="hidden" r:id="rId9"/>
    <sheet name="Delitos FT" sheetId="54" r:id="rId10"/>
    <sheet name="Delitos" sheetId="53" r:id="rId11"/>
    <sheet name="Ingresos Terminos Delito" sheetId="43" state="hidden" r:id="rId12"/>
    <sheet name="Terminos con imputado inocente" sheetId="60" r:id="rId13"/>
    <sheet name="Delitos terminados" sheetId="44" r:id="rId14"/>
    <sheet name="Ingresos Terminos por Sexo (2)" sheetId="61" state="hidden" r:id="rId15"/>
    <sheet name="Ingresos Terminos por Edad" sheetId="57" r:id="rId16"/>
    <sheet name="Ingresos RPA Menor" sheetId="50" r:id="rId17"/>
    <sheet name="Ingresos terminos RPA" sheetId="47" state="hidden" r:id="rId18"/>
    <sheet name="Ingresos por Sexo_Edad" sheetId="45" state="hidden" r:id="rId19"/>
    <sheet name="Causas RPA Formas de termino " sheetId="48" r:id="rId20"/>
    <sheet name="G2" sheetId="2" state="hidden" r:id="rId21"/>
    <sheet name="Hoja11" sheetId="51" state="hidden" r:id="rId22"/>
    <sheet name="G3" sheetId="3" state="hidden" r:id="rId23"/>
    <sheet name="G4" sheetId="4" state="hidden" r:id="rId24"/>
    <sheet name="G5" sheetId="5" state="hidden" r:id="rId25"/>
    <sheet name="G6" sheetId="6" state="hidden" r:id="rId26"/>
    <sheet name="G7" sheetId="7" state="hidden" r:id="rId27"/>
    <sheet name="G8" sheetId="8" state="hidden" r:id="rId28"/>
    <sheet name="T2 (3)" sheetId="38" state="hidden" r:id="rId29"/>
    <sheet name="T2 (2)" sheetId="40" state="hidden" r:id="rId30"/>
    <sheet name="T3" sheetId="12" state="hidden" r:id="rId31"/>
    <sheet name="T5" sheetId="21" state="hidden" r:id="rId32"/>
    <sheet name="T6 (2)" sheetId="39" state="hidden" r:id="rId33"/>
    <sheet name="G10" sheetId="13" state="hidden" r:id="rId34"/>
    <sheet name="G11" sheetId="14" state="hidden" r:id="rId35"/>
    <sheet name="G12" sheetId="15" state="hidden" r:id="rId36"/>
    <sheet name="G13" sheetId="16" state="hidden" r:id="rId37"/>
    <sheet name="G14" sheetId="17" state="hidden" r:id="rId38"/>
    <sheet name="G15" sheetId="18" state="hidden" r:id="rId39"/>
    <sheet name="G16" sheetId="19" state="hidden" r:id="rId40"/>
    <sheet name="G17" sheetId="22" state="hidden" r:id="rId41"/>
    <sheet name="G18" sheetId="24" state="hidden" r:id="rId42"/>
    <sheet name="G19" sheetId="25" state="hidden" r:id="rId43"/>
    <sheet name="G20" sheetId="32" state="hidden" r:id="rId44"/>
    <sheet name="G21" sheetId="27" state="hidden" r:id="rId45"/>
    <sheet name="G22" sheetId="28" state="hidden" r:id="rId46"/>
    <sheet name="G23" sheetId="29" state="hidden" r:id="rId47"/>
    <sheet name="G24" sheetId="30" state="hidden" r:id="rId48"/>
  </sheets>
  <definedNames>
    <definedName name="_xlnm._FilterDatabase" localSheetId="34" hidden="1">'G11'!$A$18:$D$18</definedName>
    <definedName name="_xlnm._FilterDatabase" localSheetId="35" hidden="1">'G12'!$A$18:$D$18</definedName>
    <definedName name="_xlnm._FilterDatabase" localSheetId="36" hidden="1">'G13'!$A$18:$D$18</definedName>
    <definedName name="_xlnm._FilterDatabase" localSheetId="37" hidden="1">'G14'!$A$18:$D$18</definedName>
    <definedName name="_xlnm._FilterDatabase" localSheetId="38" hidden="1">'G15'!$A$18:$G$18</definedName>
    <definedName name="_xlnm._FilterDatabase" localSheetId="39" hidden="1">'G16'!$A$18:$I$18</definedName>
    <definedName name="_xlnm._FilterDatabase" localSheetId="40" hidden="1">'G17'!$A$38:$D$38</definedName>
    <definedName name="_xlnm._FilterDatabase" localSheetId="42" hidden="1">'G19'!$A$19:$E$19</definedName>
    <definedName name="_xlnm._FilterDatabase" localSheetId="20" hidden="1">'G2'!$A$18:$D$18</definedName>
    <definedName name="_xlnm._FilterDatabase" localSheetId="46" hidden="1">'G23'!$A$7:$D$7</definedName>
    <definedName name="_xlnm._FilterDatabase" localSheetId="47" hidden="1">'G24'!$A$51:$D$51</definedName>
    <definedName name="_xlnm._FilterDatabase" localSheetId="22" hidden="1">'G3'!$A$18:$D$18</definedName>
    <definedName name="_xlnm._FilterDatabase" localSheetId="23" hidden="1">'G4'!$A$18:$D$18</definedName>
    <definedName name="_xlnm._FilterDatabase" localSheetId="24" hidden="1">'G5'!$A$18:$D$18</definedName>
    <definedName name="_xlnm._FilterDatabase" localSheetId="25" hidden="1">'G6'!$A$18:$F$18</definedName>
    <definedName name="_xlnm._FilterDatabase" localSheetId="26" hidden="1">'G7'!$A$18:$D$18</definedName>
    <definedName name="_xlnm._FilterDatabase" localSheetId="27" hidden="1">'G8'!$A$18:$D$18</definedName>
    <definedName name="_xlnm._FilterDatabase" localSheetId="0" hidden="1">INDICE!$A$1:$C$1</definedName>
    <definedName name="_xlnm._FilterDatabase" localSheetId="32" hidden="1">'T6 (2)'!#REF!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26" i="59" l="1"/>
  <c r="G26" i="59"/>
  <c r="N26" i="59"/>
  <c r="P25" i="57"/>
  <c r="H8" i="48"/>
  <c r="T9" i="59" l="1"/>
  <c r="F10" i="31" l="1"/>
  <c r="M9" i="50"/>
  <c r="M10" i="50"/>
  <c r="M11" i="50"/>
  <c r="M12" i="50"/>
  <c r="M13" i="50"/>
  <c r="M14" i="50"/>
  <c r="M15" i="50"/>
  <c r="M16" i="50"/>
  <c r="M17" i="50"/>
  <c r="M18" i="50"/>
  <c r="M19" i="50"/>
  <c r="M20" i="50"/>
  <c r="M21" i="50"/>
  <c r="M22" i="50"/>
  <c r="M23" i="50"/>
  <c r="M24" i="50"/>
  <c r="M8" i="50"/>
  <c r="N8" i="50" s="1"/>
  <c r="F8" i="50"/>
  <c r="H9" i="48"/>
  <c r="H10" i="48"/>
  <c r="H11" i="48"/>
  <c r="H12" i="48"/>
  <c r="H13" i="48"/>
  <c r="H14" i="48"/>
  <c r="H15" i="48"/>
  <c r="H16" i="48"/>
  <c r="H17" i="48"/>
  <c r="H18" i="48"/>
  <c r="H19" i="48"/>
  <c r="H20" i="48"/>
  <c r="H21" i="48"/>
  <c r="H22" i="48"/>
  <c r="H23" i="48"/>
  <c r="H24" i="48"/>
  <c r="H25" i="48" l="1"/>
  <c r="C25" i="48"/>
  <c r="D25" i="48"/>
  <c r="E25" i="48"/>
  <c r="G25" i="48"/>
  <c r="B25" i="48"/>
  <c r="J29" i="54"/>
  <c r="A31" i="54" s="1"/>
  <c r="B29" i="54"/>
  <c r="S7" i="44"/>
  <c r="S8" i="44"/>
  <c r="S9" i="44"/>
  <c r="S10" i="44"/>
  <c r="S11" i="44"/>
  <c r="S12" i="44"/>
  <c r="S13" i="44"/>
  <c r="S14" i="44"/>
  <c r="S15" i="44"/>
  <c r="S16" i="44"/>
  <c r="S17" i="44"/>
  <c r="S18" i="44"/>
  <c r="S19" i="44"/>
  <c r="S20" i="44"/>
  <c r="S21" i="44"/>
  <c r="S22" i="44"/>
  <c r="S23" i="44"/>
  <c r="S24" i="44"/>
  <c r="S25" i="44"/>
  <c r="S26" i="44"/>
  <c r="S6" i="44"/>
  <c r="B26" i="60"/>
  <c r="M8" i="60" s="1"/>
  <c r="L10" i="31"/>
  <c r="AC9" i="59" l="1"/>
  <c r="AD9" i="59" s="1"/>
  <c r="A27" i="65"/>
  <c r="D25" i="65"/>
  <c r="F25" i="65"/>
  <c r="H25" i="65"/>
  <c r="J25" i="65"/>
  <c r="L25" i="65"/>
  <c r="M9" i="65" s="1"/>
  <c r="N25" i="65"/>
  <c r="O13" i="65" s="1"/>
  <c r="P25" i="65"/>
  <c r="Q8" i="65" s="1"/>
  <c r="R25" i="65"/>
  <c r="S11" i="65" s="1"/>
  <c r="T25" i="65"/>
  <c r="V25" i="65"/>
  <c r="W25" i="65"/>
  <c r="X25" i="65"/>
  <c r="Z25" i="65"/>
  <c r="AA22" i="65" s="1"/>
  <c r="G8" i="65"/>
  <c r="O8" i="65"/>
  <c r="O12" i="65"/>
  <c r="O14" i="65"/>
  <c r="O16" i="65"/>
  <c r="O17" i="65"/>
  <c r="O18" i="65"/>
  <c r="O19" i="65"/>
  <c r="O21" i="65"/>
  <c r="O24" i="65"/>
  <c r="U20" i="65"/>
  <c r="B25" i="65"/>
  <c r="C8" i="65" s="1"/>
  <c r="G8" i="50"/>
  <c r="K25" i="50"/>
  <c r="I25" i="50"/>
  <c r="J14" i="50" s="1"/>
  <c r="N14" i="50" s="1"/>
  <c r="D25" i="50"/>
  <c r="E12" i="50" s="1"/>
  <c r="B25" i="50"/>
  <c r="C10" i="50" s="1"/>
  <c r="F9" i="50"/>
  <c r="F10" i="50"/>
  <c r="F11" i="50"/>
  <c r="F12" i="50"/>
  <c r="F13" i="50"/>
  <c r="F14" i="50"/>
  <c r="F15" i="50"/>
  <c r="F16" i="50"/>
  <c r="F17" i="50"/>
  <c r="F18" i="50"/>
  <c r="F19" i="50"/>
  <c r="F20" i="50"/>
  <c r="F21" i="50"/>
  <c r="F22" i="50"/>
  <c r="F23" i="50"/>
  <c r="F24" i="50"/>
  <c r="D25" i="63"/>
  <c r="E24" i="63" s="1"/>
  <c r="B25" i="63"/>
  <c r="C15" i="63" s="1"/>
  <c r="F24" i="63"/>
  <c r="G24" i="63" s="1"/>
  <c r="F23" i="63"/>
  <c r="G23" i="63" s="1"/>
  <c r="F22" i="63"/>
  <c r="G22" i="63" s="1"/>
  <c r="F21" i="63"/>
  <c r="G21" i="63" s="1"/>
  <c r="F20" i="63"/>
  <c r="G20" i="63" s="1"/>
  <c r="F19" i="63"/>
  <c r="G19" i="63" s="1"/>
  <c r="F18" i="63"/>
  <c r="G18" i="63" s="1"/>
  <c r="F17" i="63"/>
  <c r="G17" i="63" s="1"/>
  <c r="F16" i="63"/>
  <c r="G16" i="63" s="1"/>
  <c r="F15" i="63"/>
  <c r="G15" i="63" s="1"/>
  <c r="F14" i="63"/>
  <c r="G14" i="63" s="1"/>
  <c r="F13" i="63"/>
  <c r="G13" i="63" s="1"/>
  <c r="F12" i="63"/>
  <c r="G12" i="63" s="1"/>
  <c r="F11" i="63"/>
  <c r="G11" i="63" s="1"/>
  <c r="F10" i="63"/>
  <c r="G10" i="63" s="1"/>
  <c r="F9" i="63"/>
  <c r="G9" i="63" s="1"/>
  <c r="F8" i="63"/>
  <c r="G8" i="63" s="1"/>
  <c r="G14" i="18"/>
  <c r="G15" i="18"/>
  <c r="G16" i="18"/>
  <c r="G13" i="18"/>
  <c r="F9" i="62"/>
  <c r="G9" i="62" s="1"/>
  <c r="F10" i="62"/>
  <c r="G10" i="62" s="1"/>
  <c r="F11" i="62"/>
  <c r="G11" i="62" s="1"/>
  <c r="F12" i="62"/>
  <c r="G12" i="62" s="1"/>
  <c r="F13" i="62"/>
  <c r="G13" i="62" s="1"/>
  <c r="F14" i="62"/>
  <c r="G14" i="62" s="1"/>
  <c r="F15" i="62"/>
  <c r="G15" i="62" s="1"/>
  <c r="F16" i="62"/>
  <c r="G16" i="62" s="1"/>
  <c r="F17" i="62"/>
  <c r="G17" i="62" s="1"/>
  <c r="F18" i="62"/>
  <c r="G18" i="62" s="1"/>
  <c r="F19" i="62"/>
  <c r="G19" i="62" s="1"/>
  <c r="F20" i="62"/>
  <c r="G20" i="62" s="1"/>
  <c r="F21" i="62"/>
  <c r="G21" i="62" s="1"/>
  <c r="F22" i="62"/>
  <c r="G22" i="62" s="1"/>
  <c r="F23" i="62"/>
  <c r="G23" i="62" s="1"/>
  <c r="F24" i="62"/>
  <c r="G24" i="62" s="1"/>
  <c r="F8" i="62"/>
  <c r="G8" i="62" s="1"/>
  <c r="D25" i="62"/>
  <c r="E8" i="62" s="1"/>
  <c r="B25" i="62"/>
  <c r="C8" i="62" s="1"/>
  <c r="E14" i="60"/>
  <c r="H26" i="60"/>
  <c r="I12" i="60" s="1"/>
  <c r="F26" i="60"/>
  <c r="G10" i="60" s="1"/>
  <c r="D26" i="60"/>
  <c r="C14" i="60"/>
  <c r="J11" i="25"/>
  <c r="Y27" i="61"/>
  <c r="W27" i="61"/>
  <c r="R27" i="61"/>
  <c r="P27" i="61"/>
  <c r="K27" i="61"/>
  <c r="I27" i="61"/>
  <c r="X26" i="61" s="1"/>
  <c r="D27" i="61"/>
  <c r="B27" i="61"/>
  <c r="AB26" i="61"/>
  <c r="AA26" i="61"/>
  <c r="Z26" i="61"/>
  <c r="T26" i="61"/>
  <c r="U26" i="61" s="1"/>
  <c r="S26" i="61"/>
  <c r="Q26" i="61"/>
  <c r="N26" i="61"/>
  <c r="M26" i="61"/>
  <c r="L26" i="61"/>
  <c r="F26" i="61"/>
  <c r="G26" i="61" s="1"/>
  <c r="E26" i="61"/>
  <c r="C26" i="61"/>
  <c r="AB25" i="61"/>
  <c r="AA25" i="61"/>
  <c r="Z25" i="61"/>
  <c r="X25" i="61"/>
  <c r="T25" i="61"/>
  <c r="U25" i="61" s="1"/>
  <c r="S25" i="61"/>
  <c r="Q25" i="61"/>
  <c r="N25" i="61"/>
  <c r="M25" i="61"/>
  <c r="L25" i="61"/>
  <c r="J25" i="61"/>
  <c r="F25" i="61"/>
  <c r="G25" i="61" s="1"/>
  <c r="E25" i="61"/>
  <c r="C25" i="61"/>
  <c r="AB24" i="61"/>
  <c r="AA24" i="61"/>
  <c r="Z24" i="61"/>
  <c r="X24" i="61"/>
  <c r="T24" i="61"/>
  <c r="U24" i="61" s="1"/>
  <c r="S24" i="61"/>
  <c r="Q24" i="61"/>
  <c r="N24" i="61"/>
  <c r="M24" i="61"/>
  <c r="L24" i="61"/>
  <c r="J24" i="61"/>
  <c r="F24" i="61"/>
  <c r="G24" i="61" s="1"/>
  <c r="E24" i="61"/>
  <c r="C24" i="61"/>
  <c r="AB23" i="61"/>
  <c r="AA23" i="61"/>
  <c r="Z23" i="61"/>
  <c r="X23" i="61"/>
  <c r="T23" i="61"/>
  <c r="U23" i="61" s="1"/>
  <c r="S23" i="61"/>
  <c r="Q23" i="61"/>
  <c r="N23" i="61"/>
  <c r="M23" i="61"/>
  <c r="L23" i="61"/>
  <c r="J23" i="61"/>
  <c r="F23" i="61"/>
  <c r="G23" i="61" s="1"/>
  <c r="E23" i="61"/>
  <c r="C23" i="61"/>
  <c r="AB22" i="61"/>
  <c r="AA22" i="61"/>
  <c r="Z22" i="61"/>
  <c r="X22" i="61"/>
  <c r="T22" i="61"/>
  <c r="U22" i="61" s="1"/>
  <c r="S22" i="61"/>
  <c r="Q22" i="61"/>
  <c r="N22" i="61"/>
  <c r="M22" i="61"/>
  <c r="L22" i="61"/>
  <c r="J22" i="61"/>
  <c r="F22" i="61"/>
  <c r="G22" i="61" s="1"/>
  <c r="E22" i="61"/>
  <c r="C22" i="61"/>
  <c r="AB21" i="61"/>
  <c r="AA21" i="61"/>
  <c r="Z21" i="61"/>
  <c r="X21" i="61"/>
  <c r="T21" i="61"/>
  <c r="U21" i="61" s="1"/>
  <c r="S21" i="61"/>
  <c r="Q21" i="61"/>
  <c r="N21" i="61"/>
  <c r="M21" i="61"/>
  <c r="L21" i="61"/>
  <c r="J21" i="61"/>
  <c r="F21" i="61"/>
  <c r="G21" i="61" s="1"/>
  <c r="E21" i="61"/>
  <c r="C21" i="61"/>
  <c r="AB20" i="61"/>
  <c r="AA20" i="61"/>
  <c r="Z20" i="61"/>
  <c r="X20" i="61"/>
  <c r="T20" i="61"/>
  <c r="U20" i="61" s="1"/>
  <c r="S20" i="61"/>
  <c r="Q20" i="61"/>
  <c r="N20" i="61"/>
  <c r="M20" i="61"/>
  <c r="L20" i="61"/>
  <c r="J20" i="61"/>
  <c r="F20" i="61"/>
  <c r="G20" i="61" s="1"/>
  <c r="E20" i="61"/>
  <c r="C20" i="61"/>
  <c r="AB19" i="61"/>
  <c r="AA19" i="61"/>
  <c r="Z19" i="61"/>
  <c r="X19" i="61"/>
  <c r="T19" i="61"/>
  <c r="U19" i="61" s="1"/>
  <c r="S19" i="61"/>
  <c r="Q19" i="61"/>
  <c r="N19" i="61"/>
  <c r="M19" i="61"/>
  <c r="L19" i="61"/>
  <c r="J19" i="61"/>
  <c r="F19" i="61"/>
  <c r="G19" i="61" s="1"/>
  <c r="E19" i="61"/>
  <c r="C19" i="61"/>
  <c r="AB18" i="61"/>
  <c r="AA18" i="61"/>
  <c r="Z18" i="61"/>
  <c r="X18" i="61"/>
  <c r="T18" i="61"/>
  <c r="U18" i="61" s="1"/>
  <c r="S18" i="61"/>
  <c r="Q18" i="61"/>
  <c r="N18" i="61"/>
  <c r="M18" i="61"/>
  <c r="L18" i="61"/>
  <c r="J18" i="61"/>
  <c r="F18" i="61"/>
  <c r="G18" i="61" s="1"/>
  <c r="E18" i="61"/>
  <c r="C18" i="61"/>
  <c r="AB17" i="61"/>
  <c r="AA17" i="61"/>
  <c r="Z17" i="61"/>
  <c r="X17" i="61"/>
  <c r="T17" i="61"/>
  <c r="U17" i="61" s="1"/>
  <c r="S17" i="61"/>
  <c r="Q17" i="61"/>
  <c r="N17" i="61"/>
  <c r="M17" i="61"/>
  <c r="L17" i="61"/>
  <c r="J17" i="61"/>
  <c r="F17" i="61"/>
  <c r="G17" i="61" s="1"/>
  <c r="E17" i="61"/>
  <c r="C17" i="61"/>
  <c r="AB16" i="61"/>
  <c r="AA16" i="61"/>
  <c r="Z16" i="61"/>
  <c r="X16" i="61"/>
  <c r="T16" i="61"/>
  <c r="U16" i="61" s="1"/>
  <c r="S16" i="61"/>
  <c r="Q16" i="61"/>
  <c r="N16" i="61"/>
  <c r="M16" i="61"/>
  <c r="L16" i="61"/>
  <c r="J16" i="61"/>
  <c r="F16" i="61"/>
  <c r="G16" i="61" s="1"/>
  <c r="E16" i="61"/>
  <c r="C16" i="61"/>
  <c r="AB15" i="61"/>
  <c r="AA15" i="61"/>
  <c r="Z15" i="61"/>
  <c r="X15" i="61"/>
  <c r="T15" i="61"/>
  <c r="U15" i="61" s="1"/>
  <c r="S15" i="61"/>
  <c r="Q15" i="61"/>
  <c r="N15" i="61"/>
  <c r="M15" i="61"/>
  <c r="L15" i="61"/>
  <c r="J15" i="61"/>
  <c r="F15" i="61"/>
  <c r="G15" i="61" s="1"/>
  <c r="E15" i="61"/>
  <c r="C15" i="61"/>
  <c r="AB14" i="61"/>
  <c r="AA14" i="61"/>
  <c r="Z14" i="61"/>
  <c r="X14" i="61"/>
  <c r="T14" i="61"/>
  <c r="U14" i="61" s="1"/>
  <c r="S14" i="61"/>
  <c r="Q14" i="61"/>
  <c r="N14" i="61"/>
  <c r="M14" i="61"/>
  <c r="L14" i="61"/>
  <c r="J14" i="61"/>
  <c r="F14" i="61"/>
  <c r="G14" i="61" s="1"/>
  <c r="E14" i="61"/>
  <c r="C14" i="61"/>
  <c r="AB13" i="61"/>
  <c r="AA13" i="61"/>
  <c r="Z13" i="61"/>
  <c r="X13" i="61"/>
  <c r="T13" i="61"/>
  <c r="U13" i="61" s="1"/>
  <c r="S13" i="61"/>
  <c r="Q13" i="61"/>
  <c r="N13" i="61"/>
  <c r="M13" i="61"/>
  <c r="L13" i="61"/>
  <c r="J13" i="61"/>
  <c r="F13" i="61"/>
  <c r="G13" i="61" s="1"/>
  <c r="E13" i="61"/>
  <c r="C13" i="61"/>
  <c r="AB12" i="61"/>
  <c r="AA12" i="61"/>
  <c r="Z12" i="61"/>
  <c r="X12" i="61"/>
  <c r="T12" i="61"/>
  <c r="U12" i="61" s="1"/>
  <c r="S12" i="61"/>
  <c r="Q12" i="61"/>
  <c r="N12" i="61"/>
  <c r="M12" i="61"/>
  <c r="L12" i="61"/>
  <c r="J12" i="61"/>
  <c r="F12" i="61"/>
  <c r="G12" i="61" s="1"/>
  <c r="E12" i="61"/>
  <c r="C12" i="61"/>
  <c r="AB11" i="61"/>
  <c r="AA11" i="61"/>
  <c r="Z11" i="61"/>
  <c r="X11" i="61"/>
  <c r="T11" i="61"/>
  <c r="U11" i="61" s="1"/>
  <c r="S11" i="61"/>
  <c r="Q11" i="61"/>
  <c r="N11" i="61"/>
  <c r="M11" i="61"/>
  <c r="L11" i="61"/>
  <c r="J11" i="61"/>
  <c r="F11" i="61"/>
  <c r="G11" i="61" s="1"/>
  <c r="E11" i="61"/>
  <c r="C11" i="61"/>
  <c r="AB10" i="61"/>
  <c r="AA10" i="61"/>
  <c r="AA27" i="61" s="1"/>
  <c r="Z10" i="61"/>
  <c r="X10" i="61"/>
  <c r="T10" i="61"/>
  <c r="U10" i="61" s="1"/>
  <c r="S10" i="61"/>
  <c r="Q10" i="61"/>
  <c r="N10" i="61"/>
  <c r="M10" i="61"/>
  <c r="M27" i="61" s="1"/>
  <c r="L10" i="61"/>
  <c r="J10" i="61"/>
  <c r="F10" i="61"/>
  <c r="G10" i="61" s="1"/>
  <c r="E10" i="61"/>
  <c r="C10" i="61"/>
  <c r="AC11" i="58"/>
  <c r="AD11" i="58" s="1"/>
  <c r="AC12" i="58"/>
  <c r="AD12" i="58" s="1"/>
  <c r="AC13" i="58"/>
  <c r="AD13" i="58" s="1"/>
  <c r="AC14" i="58"/>
  <c r="AD14" i="58" s="1"/>
  <c r="AC15" i="58"/>
  <c r="AD15" i="58" s="1"/>
  <c r="AC16" i="58"/>
  <c r="AD16" i="58" s="1"/>
  <c r="AC17" i="58"/>
  <c r="AD17" i="58" s="1"/>
  <c r="AC18" i="58"/>
  <c r="AD18" i="58" s="1"/>
  <c r="AC19" i="58"/>
  <c r="AD19" i="58" s="1"/>
  <c r="AC20" i="58"/>
  <c r="AD20" i="58" s="1"/>
  <c r="AC21" i="58"/>
  <c r="AD21" i="58" s="1"/>
  <c r="AC22" i="58"/>
  <c r="AD22" i="58" s="1"/>
  <c r="AC23" i="58"/>
  <c r="AD23" i="58" s="1"/>
  <c r="AC24" i="58"/>
  <c r="AD24" i="58" s="1"/>
  <c r="AC25" i="58"/>
  <c r="AD25" i="58" s="1"/>
  <c r="AC26" i="58"/>
  <c r="AD26" i="58" s="1"/>
  <c r="AC10" i="58"/>
  <c r="AD10" i="58" s="1"/>
  <c r="AC25" i="59"/>
  <c r="AD25" i="59" s="1"/>
  <c r="AC24" i="59"/>
  <c r="AD24" i="59" s="1"/>
  <c r="AC23" i="59"/>
  <c r="AD23" i="59" s="1"/>
  <c r="AC22" i="59"/>
  <c r="AD22" i="59" s="1"/>
  <c r="AC21" i="59"/>
  <c r="AD21" i="59" s="1"/>
  <c r="AC20" i="59"/>
  <c r="AD20" i="59" s="1"/>
  <c r="AC19" i="59"/>
  <c r="AD19" i="59" s="1"/>
  <c r="AC18" i="59"/>
  <c r="AD18" i="59" s="1"/>
  <c r="AC17" i="59"/>
  <c r="AD17" i="59" s="1"/>
  <c r="AC16" i="59"/>
  <c r="AD16" i="59" s="1"/>
  <c r="AC15" i="59"/>
  <c r="AD15" i="59" s="1"/>
  <c r="AC14" i="59"/>
  <c r="AD14" i="59" s="1"/>
  <c r="AC13" i="59"/>
  <c r="AD13" i="59" s="1"/>
  <c r="AC12" i="59"/>
  <c r="AD12" i="59" s="1"/>
  <c r="AC11" i="59"/>
  <c r="AD11" i="59" s="1"/>
  <c r="AC10" i="59"/>
  <c r="AD10" i="59" s="1"/>
  <c r="AC9" i="57"/>
  <c r="AD9" i="57" s="1"/>
  <c r="AC10" i="57"/>
  <c r="AD10" i="57" s="1"/>
  <c r="AC11" i="57"/>
  <c r="AD11" i="57" s="1"/>
  <c r="AC12" i="57"/>
  <c r="AD12" i="57" s="1"/>
  <c r="AC13" i="57"/>
  <c r="AD13" i="57" s="1"/>
  <c r="AC14" i="57"/>
  <c r="AD14" i="57" s="1"/>
  <c r="AC15" i="57"/>
  <c r="AD15" i="57" s="1"/>
  <c r="AC16" i="57"/>
  <c r="AD16" i="57" s="1"/>
  <c r="AC17" i="57"/>
  <c r="AD17" i="57" s="1"/>
  <c r="AC18" i="57"/>
  <c r="AD18" i="57" s="1"/>
  <c r="AC19" i="57"/>
  <c r="AD19" i="57" s="1"/>
  <c r="AC20" i="57"/>
  <c r="AD20" i="57" s="1"/>
  <c r="AC21" i="57"/>
  <c r="AD21" i="57" s="1"/>
  <c r="AC22" i="57"/>
  <c r="AD22" i="57" s="1"/>
  <c r="AC23" i="57"/>
  <c r="AD23" i="57" s="1"/>
  <c r="AC24" i="57"/>
  <c r="AD24" i="57" s="1"/>
  <c r="AC8" i="57"/>
  <c r="AD8" i="57" s="1"/>
  <c r="L8" i="47"/>
  <c r="Y26" i="59"/>
  <c r="W26" i="59"/>
  <c r="R26" i="59"/>
  <c r="P26" i="59"/>
  <c r="K26" i="59"/>
  <c r="Z25" i="59" s="1"/>
  <c r="I26" i="59"/>
  <c r="J23" i="59" s="1"/>
  <c r="D26" i="59"/>
  <c r="S20" i="59" s="1"/>
  <c r="B26" i="59"/>
  <c r="C23" i="59" s="1"/>
  <c r="AA25" i="59"/>
  <c r="AB25" i="59" s="1"/>
  <c r="T25" i="59"/>
  <c r="U25" i="59" s="1"/>
  <c r="M25" i="59"/>
  <c r="N25" i="59" s="1"/>
  <c r="F25" i="59"/>
  <c r="G25" i="59" s="1"/>
  <c r="AA24" i="59"/>
  <c r="AB24" i="59" s="1"/>
  <c r="T24" i="59"/>
  <c r="U24" i="59" s="1"/>
  <c r="M24" i="59"/>
  <c r="N24" i="59" s="1"/>
  <c r="F24" i="59"/>
  <c r="G24" i="59" s="1"/>
  <c r="AA23" i="59"/>
  <c r="AB23" i="59" s="1"/>
  <c r="T23" i="59"/>
  <c r="U23" i="59" s="1"/>
  <c r="M23" i="59"/>
  <c r="N23" i="59" s="1"/>
  <c r="F23" i="59"/>
  <c r="G23" i="59" s="1"/>
  <c r="AA22" i="59"/>
  <c r="AB22" i="59" s="1"/>
  <c r="T22" i="59"/>
  <c r="U22" i="59" s="1"/>
  <c r="M22" i="59"/>
  <c r="N22" i="59" s="1"/>
  <c r="F22" i="59"/>
  <c r="G22" i="59" s="1"/>
  <c r="AA21" i="59"/>
  <c r="AB21" i="59" s="1"/>
  <c r="T21" i="59"/>
  <c r="U21" i="59" s="1"/>
  <c r="M21" i="59"/>
  <c r="N21" i="59" s="1"/>
  <c r="F21" i="59"/>
  <c r="G21" i="59" s="1"/>
  <c r="AA20" i="59"/>
  <c r="AB20" i="59" s="1"/>
  <c r="T20" i="59"/>
  <c r="U20" i="59" s="1"/>
  <c r="M20" i="59"/>
  <c r="N20" i="59" s="1"/>
  <c r="F20" i="59"/>
  <c r="G20" i="59" s="1"/>
  <c r="AA19" i="59"/>
  <c r="AB19" i="59" s="1"/>
  <c r="T19" i="59"/>
  <c r="U19" i="59" s="1"/>
  <c r="M19" i="59"/>
  <c r="N19" i="59" s="1"/>
  <c r="F19" i="59"/>
  <c r="G19" i="59" s="1"/>
  <c r="AA18" i="59"/>
  <c r="AB18" i="59" s="1"/>
  <c r="T18" i="59"/>
  <c r="U18" i="59" s="1"/>
  <c r="M18" i="59"/>
  <c r="N18" i="59" s="1"/>
  <c r="F18" i="59"/>
  <c r="G18" i="59" s="1"/>
  <c r="AA17" i="59"/>
  <c r="AB17" i="59" s="1"/>
  <c r="T17" i="59"/>
  <c r="U17" i="59" s="1"/>
  <c r="M17" i="59"/>
  <c r="N17" i="59" s="1"/>
  <c r="F17" i="59"/>
  <c r="G17" i="59" s="1"/>
  <c r="AA16" i="59"/>
  <c r="AB16" i="59" s="1"/>
  <c r="T16" i="59"/>
  <c r="U16" i="59" s="1"/>
  <c r="M16" i="59"/>
  <c r="N16" i="59" s="1"/>
  <c r="F16" i="59"/>
  <c r="G16" i="59" s="1"/>
  <c r="AA15" i="59"/>
  <c r="AB15" i="59" s="1"/>
  <c r="T15" i="59"/>
  <c r="U15" i="59" s="1"/>
  <c r="M15" i="59"/>
  <c r="N15" i="59" s="1"/>
  <c r="F15" i="59"/>
  <c r="G15" i="59" s="1"/>
  <c r="AA14" i="59"/>
  <c r="AB14" i="59" s="1"/>
  <c r="T14" i="59"/>
  <c r="U14" i="59" s="1"/>
  <c r="M14" i="59"/>
  <c r="N14" i="59" s="1"/>
  <c r="F14" i="59"/>
  <c r="G14" i="59" s="1"/>
  <c r="AA13" i="59"/>
  <c r="AB13" i="59" s="1"/>
  <c r="T13" i="59"/>
  <c r="U13" i="59" s="1"/>
  <c r="M13" i="59"/>
  <c r="N13" i="59" s="1"/>
  <c r="F13" i="59"/>
  <c r="G13" i="59" s="1"/>
  <c r="AA12" i="59"/>
  <c r="AB12" i="59" s="1"/>
  <c r="T12" i="59"/>
  <c r="U12" i="59" s="1"/>
  <c r="M12" i="59"/>
  <c r="N12" i="59" s="1"/>
  <c r="F12" i="59"/>
  <c r="G12" i="59" s="1"/>
  <c r="AA11" i="59"/>
  <c r="AB11" i="59" s="1"/>
  <c r="T11" i="59"/>
  <c r="U11" i="59" s="1"/>
  <c r="M11" i="59"/>
  <c r="N11" i="59" s="1"/>
  <c r="F11" i="59"/>
  <c r="G11" i="59" s="1"/>
  <c r="AA10" i="59"/>
  <c r="AB10" i="59" s="1"/>
  <c r="T10" i="59"/>
  <c r="U10" i="59" s="1"/>
  <c r="M10" i="59"/>
  <c r="N10" i="59" s="1"/>
  <c r="F10" i="59"/>
  <c r="G10" i="59" s="1"/>
  <c r="AA9" i="59"/>
  <c r="U9" i="59"/>
  <c r="M9" i="59"/>
  <c r="N9" i="59" s="1"/>
  <c r="F9" i="59"/>
  <c r="G9" i="59" s="1"/>
  <c r="T26" i="58"/>
  <c r="U26" i="58" s="1"/>
  <c r="T25" i="58"/>
  <c r="U25" i="58" s="1"/>
  <c r="T24" i="58"/>
  <c r="U24" i="58" s="1"/>
  <c r="T23" i="58"/>
  <c r="U23" i="58" s="1"/>
  <c r="T22" i="58"/>
  <c r="U22" i="58" s="1"/>
  <c r="T21" i="58"/>
  <c r="U21" i="58" s="1"/>
  <c r="T20" i="58"/>
  <c r="U20" i="58" s="1"/>
  <c r="T19" i="58"/>
  <c r="U19" i="58" s="1"/>
  <c r="T18" i="58"/>
  <c r="U18" i="58" s="1"/>
  <c r="T17" i="58"/>
  <c r="U17" i="58" s="1"/>
  <c r="T16" i="58"/>
  <c r="U16" i="58" s="1"/>
  <c r="T15" i="58"/>
  <c r="U15" i="58" s="1"/>
  <c r="T14" i="58"/>
  <c r="U14" i="58" s="1"/>
  <c r="T13" i="58"/>
  <c r="U13" i="58" s="1"/>
  <c r="T12" i="58"/>
  <c r="U12" i="58" s="1"/>
  <c r="T11" i="58"/>
  <c r="U11" i="58" s="1"/>
  <c r="T10" i="58"/>
  <c r="U10" i="58" s="1"/>
  <c r="Y27" i="58"/>
  <c r="W27" i="58"/>
  <c r="R27" i="58"/>
  <c r="P27" i="58"/>
  <c r="K27" i="58"/>
  <c r="Z11" i="58" s="1"/>
  <c r="I27" i="58"/>
  <c r="D27" i="58"/>
  <c r="S21" i="58" s="1"/>
  <c r="B27" i="58"/>
  <c r="AA26" i="58"/>
  <c r="AB26" i="58" s="1"/>
  <c r="M26" i="58"/>
  <c r="N26" i="58" s="1"/>
  <c r="F26" i="58"/>
  <c r="G26" i="58" s="1"/>
  <c r="AA25" i="58"/>
  <c r="AB25" i="58" s="1"/>
  <c r="M25" i="58"/>
  <c r="N25" i="58" s="1"/>
  <c r="F25" i="58"/>
  <c r="G25" i="58" s="1"/>
  <c r="AA24" i="58"/>
  <c r="AB24" i="58" s="1"/>
  <c r="M24" i="58"/>
  <c r="N24" i="58" s="1"/>
  <c r="F24" i="58"/>
  <c r="G24" i="58" s="1"/>
  <c r="AA23" i="58"/>
  <c r="AB23" i="58" s="1"/>
  <c r="M23" i="58"/>
  <c r="N23" i="58" s="1"/>
  <c r="F23" i="58"/>
  <c r="G23" i="58" s="1"/>
  <c r="AA22" i="58"/>
  <c r="AB22" i="58" s="1"/>
  <c r="M22" i="58"/>
  <c r="N22" i="58" s="1"/>
  <c r="F22" i="58"/>
  <c r="G22" i="58" s="1"/>
  <c r="AA21" i="58"/>
  <c r="AB21" i="58" s="1"/>
  <c r="M21" i="58"/>
  <c r="N21" i="58" s="1"/>
  <c r="F21" i="58"/>
  <c r="G21" i="58" s="1"/>
  <c r="AA20" i="58"/>
  <c r="AB20" i="58" s="1"/>
  <c r="M20" i="58"/>
  <c r="N20" i="58" s="1"/>
  <c r="F20" i="58"/>
  <c r="G20" i="58" s="1"/>
  <c r="AA19" i="58"/>
  <c r="AB19" i="58" s="1"/>
  <c r="M19" i="58"/>
  <c r="N19" i="58" s="1"/>
  <c r="F19" i="58"/>
  <c r="G19" i="58" s="1"/>
  <c r="AA18" i="58"/>
  <c r="AB18" i="58" s="1"/>
  <c r="M18" i="58"/>
  <c r="N18" i="58" s="1"/>
  <c r="F18" i="58"/>
  <c r="G18" i="58" s="1"/>
  <c r="AA17" i="58"/>
  <c r="AB17" i="58" s="1"/>
  <c r="M17" i="58"/>
  <c r="N17" i="58" s="1"/>
  <c r="F17" i="58"/>
  <c r="G17" i="58" s="1"/>
  <c r="AA16" i="58"/>
  <c r="AB16" i="58" s="1"/>
  <c r="M16" i="58"/>
  <c r="N16" i="58" s="1"/>
  <c r="F16" i="58"/>
  <c r="G16" i="58" s="1"/>
  <c r="AA15" i="58"/>
  <c r="AB15" i="58" s="1"/>
  <c r="M15" i="58"/>
  <c r="N15" i="58" s="1"/>
  <c r="F15" i="58"/>
  <c r="G15" i="58" s="1"/>
  <c r="AA14" i="58"/>
  <c r="AB14" i="58" s="1"/>
  <c r="M14" i="58"/>
  <c r="N14" i="58" s="1"/>
  <c r="F14" i="58"/>
  <c r="G14" i="58" s="1"/>
  <c r="AA13" i="58"/>
  <c r="AB13" i="58" s="1"/>
  <c r="M13" i="58"/>
  <c r="N13" i="58" s="1"/>
  <c r="F13" i="58"/>
  <c r="G13" i="58" s="1"/>
  <c r="AA12" i="58"/>
  <c r="AB12" i="58" s="1"/>
  <c r="M12" i="58"/>
  <c r="N12" i="58" s="1"/>
  <c r="F12" i="58"/>
  <c r="G12" i="58" s="1"/>
  <c r="AA11" i="58"/>
  <c r="AB11" i="58" s="1"/>
  <c r="M11" i="58"/>
  <c r="N11" i="58" s="1"/>
  <c r="F11" i="58"/>
  <c r="G11" i="58" s="1"/>
  <c r="AA10" i="58"/>
  <c r="AB10" i="58" s="1"/>
  <c r="M10" i="58"/>
  <c r="N10" i="58" s="1"/>
  <c r="F10" i="58"/>
  <c r="G10" i="58" s="1"/>
  <c r="Y25" i="57"/>
  <c r="W25" i="57"/>
  <c r="R25" i="57"/>
  <c r="K25" i="57"/>
  <c r="Z23" i="57" s="1"/>
  <c r="I25" i="57"/>
  <c r="X23" i="57" s="1"/>
  <c r="D25" i="57"/>
  <c r="E18" i="57" s="1"/>
  <c r="B25" i="57"/>
  <c r="Q23" i="57" s="1"/>
  <c r="AA24" i="57"/>
  <c r="AB24" i="57" s="1"/>
  <c r="T24" i="57"/>
  <c r="U24" i="57" s="1"/>
  <c r="M24" i="57"/>
  <c r="N24" i="57" s="1"/>
  <c r="F24" i="57"/>
  <c r="G24" i="57" s="1"/>
  <c r="AA23" i="57"/>
  <c r="AB23" i="57" s="1"/>
  <c r="T23" i="57"/>
  <c r="U23" i="57" s="1"/>
  <c r="M23" i="57"/>
  <c r="N23" i="57" s="1"/>
  <c r="F23" i="57"/>
  <c r="G23" i="57" s="1"/>
  <c r="AA22" i="57"/>
  <c r="AB22" i="57" s="1"/>
  <c r="T22" i="57"/>
  <c r="U22" i="57" s="1"/>
  <c r="M22" i="57"/>
  <c r="N22" i="57" s="1"/>
  <c r="F22" i="57"/>
  <c r="G22" i="57" s="1"/>
  <c r="AA21" i="57"/>
  <c r="AB21" i="57" s="1"/>
  <c r="T21" i="57"/>
  <c r="U21" i="57" s="1"/>
  <c r="M21" i="57"/>
  <c r="N21" i="57" s="1"/>
  <c r="F21" i="57"/>
  <c r="G21" i="57" s="1"/>
  <c r="AA20" i="57"/>
  <c r="AB20" i="57" s="1"/>
  <c r="T20" i="57"/>
  <c r="U20" i="57" s="1"/>
  <c r="M20" i="57"/>
  <c r="N20" i="57" s="1"/>
  <c r="F20" i="57"/>
  <c r="G20" i="57" s="1"/>
  <c r="AA19" i="57"/>
  <c r="AB19" i="57" s="1"/>
  <c r="T19" i="57"/>
  <c r="U19" i="57" s="1"/>
  <c r="M19" i="57"/>
  <c r="N19" i="57" s="1"/>
  <c r="F19" i="57"/>
  <c r="G19" i="57" s="1"/>
  <c r="AA18" i="57"/>
  <c r="AB18" i="57" s="1"/>
  <c r="T18" i="57"/>
  <c r="U18" i="57" s="1"/>
  <c r="M18" i="57"/>
  <c r="N18" i="57" s="1"/>
  <c r="F18" i="57"/>
  <c r="G18" i="57" s="1"/>
  <c r="AA17" i="57"/>
  <c r="AB17" i="57" s="1"/>
  <c r="T17" i="57"/>
  <c r="U17" i="57" s="1"/>
  <c r="M17" i="57"/>
  <c r="N17" i="57" s="1"/>
  <c r="F17" i="57"/>
  <c r="G17" i="57" s="1"/>
  <c r="AA16" i="57"/>
  <c r="AB16" i="57" s="1"/>
  <c r="T16" i="57"/>
  <c r="U16" i="57" s="1"/>
  <c r="M16" i="57"/>
  <c r="N16" i="57" s="1"/>
  <c r="F16" i="57"/>
  <c r="G16" i="57" s="1"/>
  <c r="AA15" i="57"/>
  <c r="AB15" i="57" s="1"/>
  <c r="T15" i="57"/>
  <c r="U15" i="57" s="1"/>
  <c r="M15" i="57"/>
  <c r="N15" i="57" s="1"/>
  <c r="F15" i="57"/>
  <c r="G15" i="57" s="1"/>
  <c r="AA14" i="57"/>
  <c r="AB14" i="57" s="1"/>
  <c r="T14" i="57"/>
  <c r="U14" i="57" s="1"/>
  <c r="M14" i="57"/>
  <c r="N14" i="57" s="1"/>
  <c r="F14" i="57"/>
  <c r="G14" i="57" s="1"/>
  <c r="AA13" i="57"/>
  <c r="AB13" i="57" s="1"/>
  <c r="T13" i="57"/>
  <c r="U13" i="57" s="1"/>
  <c r="M13" i="57"/>
  <c r="N13" i="57" s="1"/>
  <c r="F13" i="57"/>
  <c r="G13" i="57" s="1"/>
  <c r="AA12" i="57"/>
  <c r="AB12" i="57" s="1"/>
  <c r="T12" i="57"/>
  <c r="U12" i="57" s="1"/>
  <c r="M12" i="57"/>
  <c r="N12" i="57" s="1"/>
  <c r="F12" i="57"/>
  <c r="G12" i="57" s="1"/>
  <c r="AA11" i="57"/>
  <c r="AB11" i="57" s="1"/>
  <c r="T11" i="57"/>
  <c r="U11" i="57" s="1"/>
  <c r="M11" i="57"/>
  <c r="N11" i="57" s="1"/>
  <c r="F11" i="57"/>
  <c r="G11" i="57" s="1"/>
  <c r="AA10" i="57"/>
  <c r="AB10" i="57" s="1"/>
  <c r="T10" i="57"/>
  <c r="U10" i="57" s="1"/>
  <c r="M10" i="57"/>
  <c r="N10" i="57" s="1"/>
  <c r="F10" i="57"/>
  <c r="G10" i="57" s="1"/>
  <c r="AA9" i="57"/>
  <c r="AB9" i="57" s="1"/>
  <c r="T9" i="57"/>
  <c r="U9" i="57" s="1"/>
  <c r="M9" i="57"/>
  <c r="N9" i="57" s="1"/>
  <c r="F9" i="57"/>
  <c r="G9" i="57" s="1"/>
  <c r="AA8" i="57"/>
  <c r="AB8" i="57" s="1"/>
  <c r="T8" i="57"/>
  <c r="U8" i="57" s="1"/>
  <c r="M8" i="57"/>
  <c r="N8" i="57" s="1"/>
  <c r="F8" i="57"/>
  <c r="G8" i="57" s="1"/>
  <c r="P27" i="55"/>
  <c r="Y27" i="55"/>
  <c r="W27" i="55"/>
  <c r="R27" i="55"/>
  <c r="AA26" i="55"/>
  <c r="AB26" i="55" s="1"/>
  <c r="T26" i="55"/>
  <c r="U26" i="55" s="1"/>
  <c r="AA25" i="55"/>
  <c r="AB25" i="55" s="1"/>
  <c r="T25" i="55"/>
  <c r="U25" i="55" s="1"/>
  <c r="AA24" i="55"/>
  <c r="AB24" i="55" s="1"/>
  <c r="T24" i="55"/>
  <c r="U24" i="55" s="1"/>
  <c r="AA23" i="55"/>
  <c r="AB23" i="55" s="1"/>
  <c r="T23" i="55"/>
  <c r="U23" i="55" s="1"/>
  <c r="AA22" i="55"/>
  <c r="AB22" i="55" s="1"/>
  <c r="T22" i="55"/>
  <c r="U22" i="55" s="1"/>
  <c r="AA21" i="55"/>
  <c r="AB21" i="55" s="1"/>
  <c r="T21" i="55"/>
  <c r="U21" i="55" s="1"/>
  <c r="AA20" i="55"/>
  <c r="AB20" i="55" s="1"/>
  <c r="T20" i="55"/>
  <c r="U20" i="55" s="1"/>
  <c r="AA19" i="55"/>
  <c r="AB19" i="55" s="1"/>
  <c r="T19" i="55"/>
  <c r="U19" i="55" s="1"/>
  <c r="AA18" i="55"/>
  <c r="AB18" i="55" s="1"/>
  <c r="T18" i="55"/>
  <c r="U18" i="55" s="1"/>
  <c r="AA17" i="55"/>
  <c r="AB17" i="55" s="1"/>
  <c r="T17" i="55"/>
  <c r="U17" i="55" s="1"/>
  <c r="AA16" i="55"/>
  <c r="AB16" i="55" s="1"/>
  <c r="T16" i="55"/>
  <c r="U16" i="55" s="1"/>
  <c r="AA15" i="55"/>
  <c r="AB15" i="55" s="1"/>
  <c r="T15" i="55"/>
  <c r="U15" i="55" s="1"/>
  <c r="AA14" i="55"/>
  <c r="AB14" i="55" s="1"/>
  <c r="T14" i="55"/>
  <c r="U14" i="55" s="1"/>
  <c r="AA13" i="55"/>
  <c r="AB13" i="55" s="1"/>
  <c r="T13" i="55"/>
  <c r="U13" i="55" s="1"/>
  <c r="AA12" i="55"/>
  <c r="AB12" i="55" s="1"/>
  <c r="T12" i="55"/>
  <c r="U12" i="55" s="1"/>
  <c r="AA11" i="55"/>
  <c r="AB11" i="55" s="1"/>
  <c r="T11" i="55"/>
  <c r="U11" i="55" s="1"/>
  <c r="AA10" i="55"/>
  <c r="AB10" i="55" s="1"/>
  <c r="T10" i="55"/>
  <c r="U10" i="55" s="1"/>
  <c r="K27" i="55"/>
  <c r="Z24" i="55" s="1"/>
  <c r="M11" i="55"/>
  <c r="N11" i="55" s="1"/>
  <c r="M12" i="55"/>
  <c r="N12" i="55" s="1"/>
  <c r="M13" i="55"/>
  <c r="N13" i="55" s="1"/>
  <c r="M14" i="55"/>
  <c r="N14" i="55" s="1"/>
  <c r="M15" i="55"/>
  <c r="N15" i="55" s="1"/>
  <c r="M16" i="55"/>
  <c r="N16" i="55" s="1"/>
  <c r="M17" i="55"/>
  <c r="N17" i="55" s="1"/>
  <c r="M18" i="55"/>
  <c r="N18" i="55" s="1"/>
  <c r="M19" i="55"/>
  <c r="N19" i="55" s="1"/>
  <c r="M20" i="55"/>
  <c r="N20" i="55" s="1"/>
  <c r="M21" i="55"/>
  <c r="N21" i="55" s="1"/>
  <c r="M22" i="55"/>
  <c r="N22" i="55" s="1"/>
  <c r="M23" i="55"/>
  <c r="N23" i="55" s="1"/>
  <c r="M24" i="55"/>
  <c r="N24" i="55" s="1"/>
  <c r="M25" i="55"/>
  <c r="N25" i="55" s="1"/>
  <c r="M26" i="55"/>
  <c r="N26" i="55" s="1"/>
  <c r="M10" i="55"/>
  <c r="N10" i="55" s="1"/>
  <c r="F11" i="55"/>
  <c r="G11" i="55" s="1"/>
  <c r="F12" i="55"/>
  <c r="G12" i="55" s="1"/>
  <c r="F13" i="55"/>
  <c r="G13" i="55" s="1"/>
  <c r="F14" i="55"/>
  <c r="G14" i="55" s="1"/>
  <c r="F15" i="55"/>
  <c r="G15" i="55" s="1"/>
  <c r="F16" i="55"/>
  <c r="G16" i="55" s="1"/>
  <c r="F17" i="55"/>
  <c r="G17" i="55" s="1"/>
  <c r="F18" i="55"/>
  <c r="G18" i="55" s="1"/>
  <c r="F19" i="55"/>
  <c r="G19" i="55" s="1"/>
  <c r="F20" i="55"/>
  <c r="G20" i="55" s="1"/>
  <c r="F21" i="55"/>
  <c r="G21" i="55" s="1"/>
  <c r="F22" i="55"/>
  <c r="G22" i="55" s="1"/>
  <c r="F23" i="55"/>
  <c r="G23" i="55" s="1"/>
  <c r="F24" i="55"/>
  <c r="G24" i="55" s="1"/>
  <c r="F25" i="55"/>
  <c r="G25" i="55" s="1"/>
  <c r="F26" i="55"/>
  <c r="G26" i="55" s="1"/>
  <c r="F10" i="55"/>
  <c r="G10" i="55" s="1"/>
  <c r="D27" i="55"/>
  <c r="E18" i="55" s="1"/>
  <c r="I27" i="55"/>
  <c r="J16" i="55" s="1"/>
  <c r="B27" i="55"/>
  <c r="F9" i="43"/>
  <c r="L11" i="31"/>
  <c r="K9" i="54"/>
  <c r="K10" i="54"/>
  <c r="K11" i="54"/>
  <c r="K12" i="54"/>
  <c r="K13" i="54"/>
  <c r="K14" i="54"/>
  <c r="K15" i="54"/>
  <c r="K16" i="54"/>
  <c r="K17" i="54"/>
  <c r="K18" i="54"/>
  <c r="K19" i="54"/>
  <c r="K20" i="54"/>
  <c r="K21" i="54"/>
  <c r="K22" i="54"/>
  <c r="K23" i="54"/>
  <c r="K24" i="54"/>
  <c r="K25" i="54"/>
  <c r="K26" i="54"/>
  <c r="K27" i="54"/>
  <c r="K28" i="54"/>
  <c r="K8" i="54"/>
  <c r="D29" i="54"/>
  <c r="E15" i="54" s="1"/>
  <c r="H29" i="54"/>
  <c r="I12" i="54" s="1"/>
  <c r="L29" i="54"/>
  <c r="M12" i="54" s="1"/>
  <c r="C14" i="54"/>
  <c r="F9" i="53"/>
  <c r="G9" i="53" s="1"/>
  <c r="F16" i="53"/>
  <c r="G16" i="53" s="1"/>
  <c r="F10" i="53"/>
  <c r="G10" i="53" s="1"/>
  <c r="F11" i="53"/>
  <c r="G11" i="53" s="1"/>
  <c r="F12" i="53"/>
  <c r="G12" i="53" s="1"/>
  <c r="F13" i="53"/>
  <c r="G13" i="53" s="1"/>
  <c r="F14" i="53"/>
  <c r="G14" i="53" s="1"/>
  <c r="F15" i="53"/>
  <c r="G15" i="53" s="1"/>
  <c r="F17" i="53"/>
  <c r="G17" i="53" s="1"/>
  <c r="F18" i="53"/>
  <c r="G18" i="53" s="1"/>
  <c r="F19" i="53"/>
  <c r="G19" i="53" s="1"/>
  <c r="F20" i="53"/>
  <c r="G20" i="53" s="1"/>
  <c r="F21" i="53"/>
  <c r="G21" i="53" s="1"/>
  <c r="F22" i="53"/>
  <c r="G22" i="53" s="1"/>
  <c r="F23" i="53"/>
  <c r="G23" i="53" s="1"/>
  <c r="F24" i="53"/>
  <c r="G24" i="53" s="1"/>
  <c r="F25" i="53"/>
  <c r="G25" i="53" s="1"/>
  <c r="F26" i="53"/>
  <c r="G26" i="53" s="1"/>
  <c r="F27" i="53"/>
  <c r="G27" i="53" s="1"/>
  <c r="F28" i="53"/>
  <c r="G28" i="53" s="1"/>
  <c r="F29" i="53"/>
  <c r="G29" i="53" s="1"/>
  <c r="D30" i="53"/>
  <c r="E19" i="53" s="1"/>
  <c r="B30" i="53"/>
  <c r="C17" i="53" s="1"/>
  <c r="C25" i="52"/>
  <c r="K17" i="52" s="1"/>
  <c r="D25" i="52"/>
  <c r="L21" i="52" s="1"/>
  <c r="E25" i="52"/>
  <c r="M18" i="52" s="1"/>
  <c r="F25" i="52"/>
  <c r="G25" i="52"/>
  <c r="O11" i="52" s="1"/>
  <c r="B25" i="52"/>
  <c r="J19" i="52" s="1"/>
  <c r="H9" i="52"/>
  <c r="H10" i="52"/>
  <c r="H11" i="52"/>
  <c r="H12" i="52"/>
  <c r="H13" i="52"/>
  <c r="H14" i="52"/>
  <c r="H15" i="52"/>
  <c r="H16" i="52"/>
  <c r="H17" i="52"/>
  <c r="H18" i="52"/>
  <c r="H19" i="52"/>
  <c r="H20" i="52"/>
  <c r="H21" i="52"/>
  <c r="H22" i="52"/>
  <c r="H23" i="52"/>
  <c r="H24" i="52"/>
  <c r="H8" i="52"/>
  <c r="K20" i="52"/>
  <c r="L10" i="52"/>
  <c r="L9" i="52"/>
  <c r="F25" i="47"/>
  <c r="L25" i="47"/>
  <c r="J25" i="47"/>
  <c r="Q23" i="58" l="1"/>
  <c r="J24" i="50"/>
  <c r="N24" i="50" s="1"/>
  <c r="L9" i="50"/>
  <c r="M25" i="50"/>
  <c r="L19" i="50"/>
  <c r="L18" i="50"/>
  <c r="M9" i="60"/>
  <c r="E12" i="60"/>
  <c r="X26" i="58"/>
  <c r="C15" i="53"/>
  <c r="C14" i="53"/>
  <c r="E9" i="53"/>
  <c r="E18" i="53"/>
  <c r="C13" i="53"/>
  <c r="C12" i="53"/>
  <c r="C28" i="53"/>
  <c r="C11" i="53"/>
  <c r="C27" i="53"/>
  <c r="C25" i="53"/>
  <c r="C24" i="53"/>
  <c r="C23" i="53"/>
  <c r="C26" i="53"/>
  <c r="C21" i="53"/>
  <c r="C16" i="53"/>
  <c r="L20" i="52"/>
  <c r="L13" i="52"/>
  <c r="M13" i="52"/>
  <c r="M10" i="52"/>
  <c r="K16" i="52"/>
  <c r="K19" i="52"/>
  <c r="K9" i="52"/>
  <c r="K24" i="52"/>
  <c r="K23" i="52"/>
  <c r="J10" i="52"/>
  <c r="K12" i="52"/>
  <c r="K13" i="52"/>
  <c r="N22" i="52"/>
  <c r="H25" i="52"/>
  <c r="K25" i="52" s="1"/>
  <c r="M21" i="52"/>
  <c r="J15" i="52"/>
  <c r="J22" i="52"/>
  <c r="M14" i="52"/>
  <c r="J16" i="52"/>
  <c r="L24" i="52"/>
  <c r="L16" i="52"/>
  <c r="L17" i="52"/>
  <c r="M17" i="52"/>
  <c r="C12" i="55"/>
  <c r="E17" i="63"/>
  <c r="C23" i="63"/>
  <c r="S17" i="59"/>
  <c r="I9" i="60"/>
  <c r="I24" i="60"/>
  <c r="I19" i="60"/>
  <c r="I17" i="60"/>
  <c r="I16" i="60"/>
  <c r="I11" i="60"/>
  <c r="I18" i="60"/>
  <c r="E17" i="60"/>
  <c r="L16" i="50"/>
  <c r="L24" i="50"/>
  <c r="L23" i="50"/>
  <c r="L11" i="50"/>
  <c r="L15" i="50"/>
  <c r="L10" i="50"/>
  <c r="J18" i="50"/>
  <c r="N18" i="50" s="1"/>
  <c r="J17" i="50"/>
  <c r="N17" i="50" s="1"/>
  <c r="J16" i="50"/>
  <c r="N16" i="50" s="1"/>
  <c r="J12" i="50"/>
  <c r="N12" i="50" s="1"/>
  <c r="J11" i="50"/>
  <c r="N11" i="50" s="1"/>
  <c r="J21" i="50"/>
  <c r="N21" i="50" s="1"/>
  <c r="J20" i="50"/>
  <c r="N20" i="50" s="1"/>
  <c r="J13" i="50"/>
  <c r="N13" i="50" s="1"/>
  <c r="J10" i="50"/>
  <c r="N10" i="50" s="1"/>
  <c r="J19" i="50"/>
  <c r="N19" i="50" s="1"/>
  <c r="J8" i="50"/>
  <c r="J9" i="50"/>
  <c r="N9" i="50" s="1"/>
  <c r="E22" i="50"/>
  <c r="E19" i="50"/>
  <c r="E13" i="50"/>
  <c r="C22" i="50"/>
  <c r="C21" i="50"/>
  <c r="C20" i="50"/>
  <c r="C13" i="50"/>
  <c r="C11" i="50"/>
  <c r="J12" i="58"/>
  <c r="AC27" i="58"/>
  <c r="AD27" i="58" s="1"/>
  <c r="E12" i="54"/>
  <c r="I10" i="54"/>
  <c r="E11" i="54"/>
  <c r="I9" i="54"/>
  <c r="E27" i="54"/>
  <c r="I20" i="54"/>
  <c r="E28" i="54"/>
  <c r="E26" i="54"/>
  <c r="I19" i="54"/>
  <c r="I21" i="54"/>
  <c r="E25" i="54"/>
  <c r="I11" i="54"/>
  <c r="E10" i="54"/>
  <c r="C18" i="54"/>
  <c r="C17" i="54"/>
  <c r="M23" i="54"/>
  <c r="I23" i="54"/>
  <c r="M11" i="54"/>
  <c r="I22" i="54"/>
  <c r="M22" i="54"/>
  <c r="M10" i="54"/>
  <c r="M21" i="54"/>
  <c r="M9" i="54"/>
  <c r="M8" i="54"/>
  <c r="M28" i="54"/>
  <c r="M16" i="54"/>
  <c r="M17" i="54"/>
  <c r="M27" i="54"/>
  <c r="M15" i="54"/>
  <c r="M26" i="54"/>
  <c r="M20" i="54"/>
  <c r="M19" i="54"/>
  <c r="M13" i="54"/>
  <c r="M18" i="54"/>
  <c r="M14" i="54"/>
  <c r="M25" i="54"/>
  <c r="M24" i="54"/>
  <c r="I8" i="54"/>
  <c r="I16" i="54"/>
  <c r="I27" i="54"/>
  <c r="I14" i="54"/>
  <c r="I25" i="54"/>
  <c r="I13" i="54"/>
  <c r="I18" i="54"/>
  <c r="I17" i="54"/>
  <c r="I28" i="54"/>
  <c r="I15" i="54"/>
  <c r="I26" i="54"/>
  <c r="I24" i="54"/>
  <c r="E9" i="54"/>
  <c r="E20" i="54"/>
  <c r="E19" i="54"/>
  <c r="E18" i="54"/>
  <c r="E17" i="54"/>
  <c r="C27" i="54"/>
  <c r="C26" i="54"/>
  <c r="C10" i="54"/>
  <c r="C25" i="54"/>
  <c r="C9" i="54"/>
  <c r="C13" i="54"/>
  <c r="C11" i="54"/>
  <c r="C24" i="54"/>
  <c r="C23" i="54"/>
  <c r="C15" i="54"/>
  <c r="C21" i="54"/>
  <c r="C16" i="54"/>
  <c r="C8" i="54"/>
  <c r="C19" i="54"/>
  <c r="C13" i="60"/>
  <c r="E17" i="53"/>
  <c r="E28" i="53"/>
  <c r="E24" i="53"/>
  <c r="E12" i="53"/>
  <c r="E23" i="53"/>
  <c r="E11" i="53"/>
  <c r="E29" i="53"/>
  <c r="E16" i="53"/>
  <c r="E15" i="53"/>
  <c r="E14" i="53"/>
  <c r="E25" i="53"/>
  <c r="E13" i="53"/>
  <c r="E22" i="53"/>
  <c r="E10" i="53"/>
  <c r="E26" i="53"/>
  <c r="E20" i="53"/>
  <c r="E27" i="53"/>
  <c r="E21" i="53"/>
  <c r="F30" i="53"/>
  <c r="C22" i="53"/>
  <c r="C10" i="53"/>
  <c r="C20" i="53"/>
  <c r="C19" i="53"/>
  <c r="C9" i="53"/>
  <c r="C18" i="53"/>
  <c r="C29" i="53"/>
  <c r="O8" i="52"/>
  <c r="O22" i="52"/>
  <c r="J8" i="52"/>
  <c r="J20" i="52"/>
  <c r="J14" i="52"/>
  <c r="J23" i="52"/>
  <c r="J11" i="52"/>
  <c r="J12" i="52"/>
  <c r="J24" i="52"/>
  <c r="J18" i="52"/>
  <c r="X22" i="59"/>
  <c r="J12" i="59"/>
  <c r="J25" i="58"/>
  <c r="E11" i="63"/>
  <c r="E9" i="63"/>
  <c r="E19" i="63"/>
  <c r="C9" i="63"/>
  <c r="C10" i="55"/>
  <c r="X19" i="59"/>
  <c r="J11" i="59"/>
  <c r="X21" i="59"/>
  <c r="AC26" i="59"/>
  <c r="AD26" i="59" s="1"/>
  <c r="J14" i="59"/>
  <c r="J13" i="59"/>
  <c r="E10" i="59"/>
  <c r="S18" i="59"/>
  <c r="C9" i="59"/>
  <c r="S18" i="65"/>
  <c r="O11" i="65"/>
  <c r="O10" i="65"/>
  <c r="S24" i="65"/>
  <c r="O9" i="65"/>
  <c r="O23" i="65"/>
  <c r="O15" i="65"/>
  <c r="O22" i="65"/>
  <c r="O20" i="65"/>
  <c r="M12" i="65"/>
  <c r="M23" i="65"/>
  <c r="M10" i="65"/>
  <c r="S20" i="65"/>
  <c r="S13" i="65"/>
  <c r="M19" i="65"/>
  <c r="S14" i="65"/>
  <c r="S22" i="65"/>
  <c r="S9" i="65"/>
  <c r="Q14" i="65"/>
  <c r="U21" i="65"/>
  <c r="U17" i="65"/>
  <c r="U16" i="65"/>
  <c r="C22" i="65"/>
  <c r="C21" i="65"/>
  <c r="U24" i="65"/>
  <c r="Q22" i="65"/>
  <c r="Q18" i="65"/>
  <c r="S16" i="65"/>
  <c r="Q11" i="65"/>
  <c r="Q9" i="65"/>
  <c r="M22" i="65"/>
  <c r="M14" i="65"/>
  <c r="M18" i="65"/>
  <c r="M16" i="65"/>
  <c r="M11" i="65"/>
  <c r="S8" i="65"/>
  <c r="M24" i="65"/>
  <c r="M20" i="65"/>
  <c r="Q15" i="65"/>
  <c r="Q13" i="65"/>
  <c r="S10" i="65"/>
  <c r="Q23" i="65"/>
  <c r="S21" i="65"/>
  <c r="Q19" i="65"/>
  <c r="S17" i="65"/>
  <c r="Q10" i="65"/>
  <c r="M8" i="65"/>
  <c r="Q21" i="65"/>
  <c r="Q17" i="65"/>
  <c r="M15" i="65"/>
  <c r="S12" i="65"/>
  <c r="C17" i="63"/>
  <c r="Q24" i="65"/>
  <c r="U23" i="65"/>
  <c r="E23" i="65"/>
  <c r="I22" i="65"/>
  <c r="M21" i="65"/>
  <c r="Q20" i="65"/>
  <c r="U19" i="65"/>
  <c r="E19" i="65"/>
  <c r="I18" i="65"/>
  <c r="M17" i="65"/>
  <c r="Q16" i="65"/>
  <c r="U15" i="65"/>
  <c r="E15" i="65"/>
  <c r="I14" i="65"/>
  <c r="M13" i="65"/>
  <c r="Q12" i="65"/>
  <c r="U11" i="65"/>
  <c r="E11" i="65"/>
  <c r="I10" i="65"/>
  <c r="S23" i="65"/>
  <c r="C23" i="65"/>
  <c r="G22" i="65"/>
  <c r="K21" i="65"/>
  <c r="S19" i="65"/>
  <c r="C19" i="65"/>
  <c r="G18" i="65"/>
  <c r="K17" i="65"/>
  <c r="S15" i="65"/>
  <c r="G14" i="65"/>
  <c r="K13" i="65"/>
  <c r="C11" i="65"/>
  <c r="G10" i="65"/>
  <c r="K9" i="65"/>
  <c r="U22" i="65"/>
  <c r="E22" i="65"/>
  <c r="I21" i="65"/>
  <c r="U18" i="65"/>
  <c r="E18" i="65"/>
  <c r="I17" i="65"/>
  <c r="U14" i="65"/>
  <c r="E14" i="65"/>
  <c r="I13" i="65"/>
  <c r="U10" i="65"/>
  <c r="E10" i="65"/>
  <c r="I9" i="65"/>
  <c r="K24" i="65"/>
  <c r="G21" i="65"/>
  <c r="K20" i="65"/>
  <c r="C18" i="65"/>
  <c r="G17" i="65"/>
  <c r="K16" i="65"/>
  <c r="C15" i="65"/>
  <c r="G13" i="65"/>
  <c r="K12" i="65"/>
  <c r="C10" i="65"/>
  <c r="G9" i="65"/>
  <c r="K8" i="65"/>
  <c r="I24" i="65"/>
  <c r="E21" i="65"/>
  <c r="I20" i="65"/>
  <c r="E17" i="65"/>
  <c r="I16" i="65"/>
  <c r="U13" i="65"/>
  <c r="E13" i="65"/>
  <c r="I12" i="65"/>
  <c r="U9" i="65"/>
  <c r="E9" i="65"/>
  <c r="I8" i="65"/>
  <c r="G24" i="65"/>
  <c r="K23" i="65"/>
  <c r="G20" i="65"/>
  <c r="K19" i="65"/>
  <c r="C17" i="65"/>
  <c r="G16" i="65"/>
  <c r="K15" i="65"/>
  <c r="C13" i="65"/>
  <c r="G12" i="65"/>
  <c r="K11" i="65"/>
  <c r="C9" i="65"/>
  <c r="E24" i="65"/>
  <c r="I23" i="65"/>
  <c r="E20" i="65"/>
  <c r="I19" i="65"/>
  <c r="E16" i="65"/>
  <c r="I15" i="65"/>
  <c r="U12" i="65"/>
  <c r="E12" i="65"/>
  <c r="I11" i="65"/>
  <c r="U8" i="65"/>
  <c r="E8" i="65"/>
  <c r="C24" i="65"/>
  <c r="G23" i="65"/>
  <c r="K22" i="65"/>
  <c r="C20" i="65"/>
  <c r="G19" i="65"/>
  <c r="K18" i="65"/>
  <c r="C16" i="65"/>
  <c r="G15" i="65"/>
  <c r="K14" i="65"/>
  <c r="C12" i="65"/>
  <c r="G11" i="65"/>
  <c r="K10" i="65"/>
  <c r="AA18" i="65"/>
  <c r="AA15" i="65"/>
  <c r="AA21" i="65"/>
  <c r="AA9" i="65"/>
  <c r="AA16" i="65"/>
  <c r="AA19" i="65"/>
  <c r="AA10" i="65"/>
  <c r="AA13" i="65"/>
  <c r="AA23" i="65"/>
  <c r="AA17" i="65"/>
  <c r="AA8" i="65"/>
  <c r="AA11" i="65"/>
  <c r="AA24" i="65"/>
  <c r="AA12" i="65"/>
  <c r="AA20" i="65"/>
  <c r="AA14" i="65"/>
  <c r="L22" i="50"/>
  <c r="L14" i="50"/>
  <c r="L21" i="50"/>
  <c r="L13" i="50"/>
  <c r="L20" i="50"/>
  <c r="L12" i="50"/>
  <c r="L8" i="50"/>
  <c r="L17" i="50"/>
  <c r="J23" i="50"/>
  <c r="N23" i="50" s="1"/>
  <c r="J15" i="50"/>
  <c r="N15" i="50" s="1"/>
  <c r="J22" i="50"/>
  <c r="N22" i="50" s="1"/>
  <c r="E23" i="50"/>
  <c r="E21" i="50"/>
  <c r="E11" i="50"/>
  <c r="E10" i="50"/>
  <c r="C19" i="50"/>
  <c r="E18" i="50"/>
  <c r="C14" i="50"/>
  <c r="E15" i="50"/>
  <c r="E14" i="50"/>
  <c r="E8" i="50"/>
  <c r="E17" i="50"/>
  <c r="E9" i="50"/>
  <c r="E24" i="50"/>
  <c r="E16" i="50"/>
  <c r="E20" i="50"/>
  <c r="C8" i="50"/>
  <c r="C17" i="50"/>
  <c r="C9" i="50"/>
  <c r="C24" i="50"/>
  <c r="C16" i="50"/>
  <c r="C23" i="50"/>
  <c r="C15" i="50"/>
  <c r="C12" i="50"/>
  <c r="F25" i="50"/>
  <c r="C18" i="50"/>
  <c r="E15" i="63"/>
  <c r="E23" i="63"/>
  <c r="E13" i="63"/>
  <c r="E21" i="63"/>
  <c r="C11" i="63"/>
  <c r="C21" i="63"/>
  <c r="C19" i="63"/>
  <c r="C13" i="63"/>
  <c r="F25" i="63"/>
  <c r="G25" i="63" s="1"/>
  <c r="C8" i="63"/>
  <c r="C10" i="63"/>
  <c r="C12" i="63"/>
  <c r="C14" i="63"/>
  <c r="C16" i="63"/>
  <c r="C18" i="63"/>
  <c r="C20" i="63"/>
  <c r="C22" i="63"/>
  <c r="C24" i="63"/>
  <c r="E8" i="63"/>
  <c r="E10" i="63"/>
  <c r="E12" i="63"/>
  <c r="E14" i="63"/>
  <c r="E16" i="63"/>
  <c r="E18" i="63"/>
  <c r="E20" i="63"/>
  <c r="E22" i="63"/>
  <c r="F25" i="62"/>
  <c r="E23" i="62"/>
  <c r="E15" i="62"/>
  <c r="C19" i="62"/>
  <c r="C22" i="62"/>
  <c r="C11" i="62"/>
  <c r="C14" i="62"/>
  <c r="C10" i="62"/>
  <c r="C15" i="62"/>
  <c r="E22" i="62"/>
  <c r="E14" i="62"/>
  <c r="C18" i="62"/>
  <c r="E21" i="62"/>
  <c r="E13" i="62"/>
  <c r="C24" i="62"/>
  <c r="E20" i="62"/>
  <c r="E12" i="62"/>
  <c r="E19" i="62"/>
  <c r="E11" i="62"/>
  <c r="E18" i="62"/>
  <c r="E10" i="62"/>
  <c r="E17" i="62"/>
  <c r="E9" i="62"/>
  <c r="E24" i="62"/>
  <c r="E16" i="62"/>
  <c r="C13" i="62"/>
  <c r="C17" i="62"/>
  <c r="C21" i="62"/>
  <c r="C16" i="62"/>
  <c r="C20" i="62"/>
  <c r="C23" i="62"/>
  <c r="C9" i="62"/>
  <c r="C12" i="62"/>
  <c r="I20" i="60"/>
  <c r="C23" i="60"/>
  <c r="G21" i="60"/>
  <c r="I25" i="60"/>
  <c r="I10" i="60"/>
  <c r="C20" i="60"/>
  <c r="C11" i="60"/>
  <c r="I23" i="60"/>
  <c r="I15" i="60"/>
  <c r="C19" i="60"/>
  <c r="C10" i="60"/>
  <c r="I22" i="60"/>
  <c r="I14" i="60"/>
  <c r="C12" i="60"/>
  <c r="C18" i="60"/>
  <c r="E21" i="60"/>
  <c r="I21" i="60"/>
  <c r="I13" i="60"/>
  <c r="C21" i="60"/>
  <c r="C9" i="60"/>
  <c r="C17" i="60"/>
  <c r="C25" i="60"/>
  <c r="C16" i="60"/>
  <c r="C24" i="60"/>
  <c r="C15" i="60"/>
  <c r="E19" i="60"/>
  <c r="G20" i="60"/>
  <c r="E24" i="60"/>
  <c r="E16" i="60"/>
  <c r="G25" i="60"/>
  <c r="G17" i="60"/>
  <c r="C22" i="60"/>
  <c r="E23" i="60"/>
  <c r="E15" i="60"/>
  <c r="G24" i="60"/>
  <c r="G16" i="60"/>
  <c r="E22" i="60"/>
  <c r="G23" i="60"/>
  <c r="G15" i="60"/>
  <c r="E13" i="60"/>
  <c r="G22" i="60"/>
  <c r="G14" i="60"/>
  <c r="E20" i="60"/>
  <c r="G13" i="60"/>
  <c r="E11" i="60"/>
  <c r="G12" i="60"/>
  <c r="E9" i="60"/>
  <c r="E18" i="60"/>
  <c r="E10" i="60"/>
  <c r="G19" i="60"/>
  <c r="G11" i="60"/>
  <c r="E25" i="60"/>
  <c r="G9" i="60"/>
  <c r="G18" i="60"/>
  <c r="J26" i="61"/>
  <c r="T27" i="61"/>
  <c r="F27" i="61"/>
  <c r="S15" i="59"/>
  <c r="S16" i="59"/>
  <c r="E24" i="59"/>
  <c r="J10" i="59"/>
  <c r="S13" i="59"/>
  <c r="S14" i="59"/>
  <c r="X17" i="59"/>
  <c r="E21" i="59"/>
  <c r="E22" i="59"/>
  <c r="E23" i="59"/>
  <c r="E25" i="59"/>
  <c r="S11" i="59"/>
  <c r="S12" i="59"/>
  <c r="X15" i="59"/>
  <c r="X16" i="59"/>
  <c r="E19" i="59"/>
  <c r="E20" i="59"/>
  <c r="J24" i="59"/>
  <c r="S25" i="59"/>
  <c r="S9" i="59"/>
  <c r="S10" i="59"/>
  <c r="X14" i="59"/>
  <c r="E18" i="59"/>
  <c r="J21" i="59"/>
  <c r="J22" i="59"/>
  <c r="X13" i="59"/>
  <c r="X11" i="59"/>
  <c r="E16" i="59"/>
  <c r="E17" i="59"/>
  <c r="J19" i="59"/>
  <c r="J20" i="59"/>
  <c r="S23" i="59"/>
  <c r="S24" i="59"/>
  <c r="X25" i="59"/>
  <c r="E13" i="59"/>
  <c r="E14" i="59"/>
  <c r="E15" i="59"/>
  <c r="J18" i="59"/>
  <c r="S21" i="59"/>
  <c r="E9" i="59"/>
  <c r="X9" i="59"/>
  <c r="S22" i="59"/>
  <c r="E11" i="59"/>
  <c r="E12" i="59"/>
  <c r="J16" i="59"/>
  <c r="S19" i="59"/>
  <c r="X23" i="59"/>
  <c r="J9" i="59"/>
  <c r="X12" i="59"/>
  <c r="J17" i="59"/>
  <c r="X20" i="59"/>
  <c r="J25" i="59"/>
  <c r="M26" i="59"/>
  <c r="X24" i="59"/>
  <c r="X10" i="59"/>
  <c r="J15" i="59"/>
  <c r="X18" i="59"/>
  <c r="Q11" i="59"/>
  <c r="C13" i="59"/>
  <c r="Q19" i="59"/>
  <c r="C21" i="59"/>
  <c r="C10" i="59"/>
  <c r="C18" i="59"/>
  <c r="Q14" i="59"/>
  <c r="C16" i="59"/>
  <c r="Q22" i="59"/>
  <c r="C24" i="59"/>
  <c r="Q24" i="59"/>
  <c r="Q9" i="59"/>
  <c r="C11" i="59"/>
  <c r="Q17" i="59"/>
  <c r="C19" i="59"/>
  <c r="Q25" i="59"/>
  <c r="Q12" i="59"/>
  <c r="C14" i="59"/>
  <c r="Q20" i="59"/>
  <c r="C22" i="59"/>
  <c r="Q15" i="59"/>
  <c r="C17" i="59"/>
  <c r="Q23" i="59"/>
  <c r="C25" i="59"/>
  <c r="Q10" i="59"/>
  <c r="C12" i="59"/>
  <c r="Q18" i="59"/>
  <c r="C20" i="59"/>
  <c r="Q16" i="59"/>
  <c r="Q13" i="59"/>
  <c r="C15" i="59"/>
  <c r="Q21" i="59"/>
  <c r="AA26" i="59"/>
  <c r="AB26" i="59" s="1"/>
  <c r="AB9" i="59"/>
  <c r="Q17" i="58"/>
  <c r="Q12" i="58"/>
  <c r="L9" i="59"/>
  <c r="Z9" i="59"/>
  <c r="L10" i="59"/>
  <c r="Z10" i="59"/>
  <c r="L11" i="59"/>
  <c r="Z11" i="59"/>
  <c r="L12" i="59"/>
  <c r="Z12" i="59"/>
  <c r="L13" i="59"/>
  <c r="Z13" i="59"/>
  <c r="L14" i="59"/>
  <c r="Z14" i="59"/>
  <c r="L15" i="59"/>
  <c r="Z15" i="59"/>
  <c r="L16" i="59"/>
  <c r="Z16" i="59"/>
  <c r="L17" i="59"/>
  <c r="Z17" i="59"/>
  <c r="L18" i="59"/>
  <c r="Z18" i="59"/>
  <c r="L19" i="59"/>
  <c r="Z19" i="59"/>
  <c r="L20" i="59"/>
  <c r="Z20" i="59"/>
  <c r="L21" i="59"/>
  <c r="Z21" i="59"/>
  <c r="L22" i="59"/>
  <c r="Z22" i="59"/>
  <c r="L23" i="59"/>
  <c r="Z23" i="59"/>
  <c r="L24" i="59"/>
  <c r="Z24" i="59"/>
  <c r="L25" i="59"/>
  <c r="T26" i="59"/>
  <c r="F26" i="59"/>
  <c r="E15" i="57"/>
  <c r="J9" i="57"/>
  <c r="X10" i="57"/>
  <c r="E14" i="57"/>
  <c r="X22" i="57"/>
  <c r="S20" i="57"/>
  <c r="J23" i="57"/>
  <c r="X24" i="57"/>
  <c r="J13" i="57"/>
  <c r="X14" i="57"/>
  <c r="E16" i="57"/>
  <c r="E24" i="57"/>
  <c r="X12" i="57"/>
  <c r="X16" i="57"/>
  <c r="J21" i="57"/>
  <c r="X8" i="57"/>
  <c r="J17" i="57"/>
  <c r="J19" i="57"/>
  <c r="X20" i="57"/>
  <c r="S9" i="57"/>
  <c r="J15" i="57"/>
  <c r="J11" i="57"/>
  <c r="E13" i="57"/>
  <c r="X18" i="57"/>
  <c r="S21" i="57"/>
  <c r="J16" i="58"/>
  <c r="Q15" i="58"/>
  <c r="Q22" i="58"/>
  <c r="Q20" i="58"/>
  <c r="Q26" i="58"/>
  <c r="Q11" i="58"/>
  <c r="Q16" i="58"/>
  <c r="Q21" i="58"/>
  <c r="J13" i="58"/>
  <c r="Q18" i="58"/>
  <c r="X17" i="58"/>
  <c r="X13" i="58"/>
  <c r="J20" i="58"/>
  <c r="T27" i="58"/>
  <c r="U27" i="58" s="1"/>
  <c r="Q24" i="58"/>
  <c r="S24" i="58"/>
  <c r="S16" i="58"/>
  <c r="X25" i="58"/>
  <c r="J17" i="58"/>
  <c r="X21" i="58"/>
  <c r="L11" i="58"/>
  <c r="L13" i="58"/>
  <c r="L15" i="58"/>
  <c r="L17" i="58"/>
  <c r="L19" i="58"/>
  <c r="L21" i="58"/>
  <c r="L23" i="58"/>
  <c r="L25" i="58"/>
  <c r="M27" i="58"/>
  <c r="N27" i="58" s="1"/>
  <c r="X15" i="58"/>
  <c r="X23" i="58"/>
  <c r="J11" i="58"/>
  <c r="J14" i="58"/>
  <c r="J19" i="58"/>
  <c r="J22" i="58"/>
  <c r="J21" i="58"/>
  <c r="J24" i="58"/>
  <c r="X11" i="58"/>
  <c r="X19" i="58"/>
  <c r="J10" i="58"/>
  <c r="J15" i="58"/>
  <c r="J18" i="58"/>
  <c r="J23" i="58"/>
  <c r="J26" i="58"/>
  <c r="Q13" i="58"/>
  <c r="Q10" i="58"/>
  <c r="Q14" i="58"/>
  <c r="Q25" i="58"/>
  <c r="Q19" i="58"/>
  <c r="S11" i="58"/>
  <c r="S19" i="58"/>
  <c r="S14" i="58"/>
  <c r="S22" i="58"/>
  <c r="E11" i="58"/>
  <c r="S17" i="58"/>
  <c r="S25" i="58"/>
  <c r="E19" i="58"/>
  <c r="S12" i="58"/>
  <c r="S20" i="58"/>
  <c r="S15" i="58"/>
  <c r="S23" i="58"/>
  <c r="S10" i="58"/>
  <c r="S18" i="58"/>
  <c r="S26" i="58"/>
  <c r="S13" i="58"/>
  <c r="AA27" i="58"/>
  <c r="AB27" i="58" s="1"/>
  <c r="E17" i="58"/>
  <c r="E25" i="58"/>
  <c r="E15" i="58"/>
  <c r="E23" i="58"/>
  <c r="E13" i="58"/>
  <c r="E21" i="58"/>
  <c r="C10" i="58"/>
  <c r="C13" i="58"/>
  <c r="C26" i="58"/>
  <c r="C11" i="58"/>
  <c r="F27" i="58"/>
  <c r="G27" i="58" s="1"/>
  <c r="C12" i="58"/>
  <c r="C15" i="58"/>
  <c r="C14" i="58"/>
  <c r="C17" i="58"/>
  <c r="C16" i="58"/>
  <c r="C19" i="58"/>
  <c r="C18" i="58"/>
  <c r="C21" i="58"/>
  <c r="C24" i="58"/>
  <c r="C20" i="58"/>
  <c r="C23" i="58"/>
  <c r="C22" i="58"/>
  <c r="C25" i="58"/>
  <c r="E10" i="58"/>
  <c r="X10" i="58"/>
  <c r="E12" i="58"/>
  <c r="X12" i="58"/>
  <c r="E14" i="58"/>
  <c r="X14" i="58"/>
  <c r="E16" i="58"/>
  <c r="X16" i="58"/>
  <c r="E18" i="58"/>
  <c r="X18" i="58"/>
  <c r="E20" i="58"/>
  <c r="X20" i="58"/>
  <c r="E22" i="58"/>
  <c r="X22" i="58"/>
  <c r="E24" i="58"/>
  <c r="X24" i="58"/>
  <c r="E26" i="58"/>
  <c r="Z10" i="58"/>
  <c r="Z12" i="58"/>
  <c r="Z14" i="58"/>
  <c r="Z16" i="58"/>
  <c r="Z18" i="58"/>
  <c r="Z20" i="58"/>
  <c r="Z22" i="58"/>
  <c r="Z24" i="58"/>
  <c r="Z26" i="58"/>
  <c r="L10" i="58"/>
  <c r="L12" i="58"/>
  <c r="L14" i="58"/>
  <c r="L16" i="58"/>
  <c r="L18" i="58"/>
  <c r="L20" i="58"/>
  <c r="L22" i="58"/>
  <c r="L24" i="58"/>
  <c r="L26" i="58"/>
  <c r="Z13" i="58"/>
  <c r="Z15" i="58"/>
  <c r="Z17" i="58"/>
  <c r="Z19" i="58"/>
  <c r="Z21" i="58"/>
  <c r="Z23" i="58"/>
  <c r="Z25" i="58"/>
  <c r="AA25" i="57"/>
  <c r="AB25" i="57" s="1"/>
  <c r="T25" i="57"/>
  <c r="U25" i="57" s="1"/>
  <c r="L11" i="57"/>
  <c r="L15" i="57"/>
  <c r="L9" i="57"/>
  <c r="L13" i="57"/>
  <c r="L17" i="57"/>
  <c r="E11" i="57"/>
  <c r="E12" i="57"/>
  <c r="S18" i="57"/>
  <c r="S19" i="57"/>
  <c r="E23" i="57"/>
  <c r="E9" i="57"/>
  <c r="E10" i="57"/>
  <c r="S16" i="57"/>
  <c r="E22" i="57"/>
  <c r="E8" i="57"/>
  <c r="S14" i="57"/>
  <c r="S17" i="57"/>
  <c r="E21" i="57"/>
  <c r="S24" i="57"/>
  <c r="S12" i="57"/>
  <c r="S15" i="57"/>
  <c r="E20" i="57"/>
  <c r="S10" i="57"/>
  <c r="S13" i="57"/>
  <c r="E19" i="57"/>
  <c r="S22" i="57"/>
  <c r="S23" i="57"/>
  <c r="S8" i="57"/>
  <c r="S11" i="57"/>
  <c r="E17" i="57"/>
  <c r="M25" i="57"/>
  <c r="N25" i="57" s="1"/>
  <c r="Q9" i="57"/>
  <c r="Q10" i="57"/>
  <c r="C13" i="57"/>
  <c r="C18" i="57"/>
  <c r="Q21" i="57"/>
  <c r="Q22" i="57"/>
  <c r="Q20" i="57"/>
  <c r="C12" i="57"/>
  <c r="C8" i="57"/>
  <c r="Q15" i="57"/>
  <c r="Q16" i="57"/>
  <c r="C19" i="57"/>
  <c r="Q24" i="57"/>
  <c r="Q19" i="57"/>
  <c r="C9" i="57"/>
  <c r="C14" i="57"/>
  <c r="C20" i="57"/>
  <c r="Q14" i="57"/>
  <c r="F25" i="57"/>
  <c r="G25" i="57" s="1"/>
  <c r="Q11" i="57"/>
  <c r="Q12" i="57"/>
  <c r="C15" i="57"/>
  <c r="C21" i="57"/>
  <c r="Q13" i="57"/>
  <c r="C17" i="57"/>
  <c r="C10" i="57"/>
  <c r="Q17" i="57"/>
  <c r="Q18" i="57"/>
  <c r="C22" i="57"/>
  <c r="Q8" i="57"/>
  <c r="C11" i="57"/>
  <c r="C16" i="57"/>
  <c r="C23" i="57"/>
  <c r="C24" i="57"/>
  <c r="L19" i="57"/>
  <c r="Z8" i="57"/>
  <c r="Z10" i="57"/>
  <c r="Z12" i="57"/>
  <c r="Z14" i="57"/>
  <c r="Z16" i="57"/>
  <c r="Z18" i="57"/>
  <c r="Z20" i="57"/>
  <c r="Z22" i="57"/>
  <c r="Z24" i="57"/>
  <c r="J8" i="57"/>
  <c r="J10" i="57"/>
  <c r="J12" i="57"/>
  <c r="J14" i="57"/>
  <c r="J16" i="57"/>
  <c r="J18" i="57"/>
  <c r="J20" i="57"/>
  <c r="J22" i="57"/>
  <c r="J24" i="57"/>
  <c r="L21" i="57"/>
  <c r="L8" i="57"/>
  <c r="L10" i="57"/>
  <c r="L12" i="57"/>
  <c r="L14" i="57"/>
  <c r="L16" i="57"/>
  <c r="L18" i="57"/>
  <c r="L20" i="57"/>
  <c r="L22" i="57"/>
  <c r="L24" i="57"/>
  <c r="L23" i="57"/>
  <c r="X9" i="57"/>
  <c r="X11" i="57"/>
  <c r="X13" i="57"/>
  <c r="X15" i="57"/>
  <c r="X17" i="57"/>
  <c r="X19" i="57"/>
  <c r="X21" i="57"/>
  <c r="Z9" i="57"/>
  <c r="Z11" i="57"/>
  <c r="Z13" i="57"/>
  <c r="Z15" i="57"/>
  <c r="Z17" i="57"/>
  <c r="Z19" i="57"/>
  <c r="Z21" i="57"/>
  <c r="L22" i="55"/>
  <c r="L14" i="55"/>
  <c r="X15" i="55"/>
  <c r="S22" i="55"/>
  <c r="L25" i="55"/>
  <c r="X19" i="55"/>
  <c r="S10" i="55"/>
  <c r="S18" i="55"/>
  <c r="L17" i="55"/>
  <c r="Z11" i="55"/>
  <c r="S14" i="55"/>
  <c r="Q16" i="55"/>
  <c r="Z18" i="55"/>
  <c r="L16" i="55"/>
  <c r="Q21" i="55"/>
  <c r="Z23" i="55"/>
  <c r="Q12" i="55"/>
  <c r="Z14" i="55"/>
  <c r="Q17" i="55"/>
  <c r="Q24" i="55"/>
  <c r="Z19" i="55"/>
  <c r="Z10" i="55"/>
  <c r="Q13" i="55"/>
  <c r="L24" i="55"/>
  <c r="Z15" i="55"/>
  <c r="Q20" i="55"/>
  <c r="Z22" i="55"/>
  <c r="Q25" i="55"/>
  <c r="J23" i="55"/>
  <c r="X23" i="55"/>
  <c r="J22" i="55"/>
  <c r="J14" i="55"/>
  <c r="T27" i="55"/>
  <c r="U27" i="55" s="1"/>
  <c r="J15" i="55"/>
  <c r="X11" i="55"/>
  <c r="J21" i="55"/>
  <c r="J13" i="55"/>
  <c r="L23" i="55"/>
  <c r="L15" i="55"/>
  <c r="X10" i="55"/>
  <c r="AA27" i="55"/>
  <c r="AB27" i="55" s="1"/>
  <c r="S13" i="55"/>
  <c r="X14" i="55"/>
  <c r="S17" i="55"/>
  <c r="X18" i="55"/>
  <c r="S21" i="55"/>
  <c r="X22" i="55"/>
  <c r="S25" i="55"/>
  <c r="X26" i="55"/>
  <c r="Z26" i="55"/>
  <c r="J10" i="55"/>
  <c r="J19" i="55"/>
  <c r="J11" i="55"/>
  <c r="L21" i="55"/>
  <c r="L13" i="55"/>
  <c r="S12" i="55"/>
  <c r="X13" i="55"/>
  <c r="S16" i="55"/>
  <c r="X17" i="55"/>
  <c r="S20" i="55"/>
  <c r="X21" i="55"/>
  <c r="S24" i="55"/>
  <c r="X25" i="55"/>
  <c r="J12" i="55"/>
  <c r="J26" i="55"/>
  <c r="J18" i="55"/>
  <c r="L20" i="55"/>
  <c r="L12" i="55"/>
  <c r="Q11" i="55"/>
  <c r="Z13" i="55"/>
  <c r="Q15" i="55"/>
  <c r="Z17" i="55"/>
  <c r="Q19" i="55"/>
  <c r="Z21" i="55"/>
  <c r="Q23" i="55"/>
  <c r="Z25" i="55"/>
  <c r="M27" i="55"/>
  <c r="N27" i="55" s="1"/>
  <c r="J25" i="55"/>
  <c r="J17" i="55"/>
  <c r="L10" i="55"/>
  <c r="L19" i="55"/>
  <c r="L11" i="55"/>
  <c r="S11" i="55"/>
  <c r="X12" i="55"/>
  <c r="S15" i="55"/>
  <c r="X16" i="55"/>
  <c r="S19" i="55"/>
  <c r="X20" i="55"/>
  <c r="S23" i="55"/>
  <c r="X24" i="55"/>
  <c r="J20" i="55"/>
  <c r="J24" i="55"/>
  <c r="L26" i="55"/>
  <c r="L18" i="55"/>
  <c r="Q10" i="55"/>
  <c r="Z12" i="55"/>
  <c r="Q14" i="55"/>
  <c r="Z16" i="55"/>
  <c r="Q18" i="55"/>
  <c r="Z20" i="55"/>
  <c r="Q22" i="55"/>
  <c r="Q26" i="55"/>
  <c r="S26" i="55"/>
  <c r="E25" i="55"/>
  <c r="E22" i="55"/>
  <c r="C18" i="55"/>
  <c r="E16" i="55"/>
  <c r="C21" i="55"/>
  <c r="E17" i="55"/>
  <c r="C11" i="55"/>
  <c r="F27" i="55"/>
  <c r="G27" i="55" s="1"/>
  <c r="C26" i="55"/>
  <c r="C17" i="55"/>
  <c r="C25" i="55"/>
  <c r="C16" i="55"/>
  <c r="C24" i="55"/>
  <c r="C15" i="55"/>
  <c r="C23" i="55"/>
  <c r="C14" i="55"/>
  <c r="C22" i="55"/>
  <c r="C13" i="55"/>
  <c r="C19" i="55"/>
  <c r="C20" i="55"/>
  <c r="E24" i="55"/>
  <c r="E14" i="55"/>
  <c r="E23" i="55"/>
  <c r="E15" i="55"/>
  <c r="E21" i="55"/>
  <c r="E13" i="55"/>
  <c r="E20" i="55"/>
  <c r="E12" i="55"/>
  <c r="E10" i="55"/>
  <c r="E19" i="55"/>
  <c r="E11" i="55"/>
  <c r="E26" i="55"/>
  <c r="E22" i="54"/>
  <c r="E14" i="54"/>
  <c r="C28" i="54"/>
  <c r="C20" i="54"/>
  <c r="C12" i="54"/>
  <c r="E8" i="54"/>
  <c r="E21" i="54"/>
  <c r="E13" i="54"/>
  <c r="E24" i="54"/>
  <c r="E16" i="54"/>
  <c r="C22" i="54"/>
  <c r="E23" i="54"/>
  <c r="O15" i="52"/>
  <c r="N18" i="52"/>
  <c r="N14" i="52"/>
  <c r="O18" i="52"/>
  <c r="O21" i="52"/>
  <c r="M24" i="52"/>
  <c r="O10" i="52"/>
  <c r="N13" i="52"/>
  <c r="O17" i="52"/>
  <c r="N9" i="52"/>
  <c r="L12" i="52"/>
  <c r="K15" i="52"/>
  <c r="L19" i="52"/>
  <c r="K22" i="52"/>
  <c r="O24" i="52"/>
  <c r="O9" i="52"/>
  <c r="M12" i="52"/>
  <c r="N16" i="52"/>
  <c r="M19" i="52"/>
  <c r="L22" i="52"/>
  <c r="N23" i="52"/>
  <c r="M8" i="52"/>
  <c r="L11" i="52"/>
  <c r="N12" i="52"/>
  <c r="K14" i="52"/>
  <c r="M15" i="52"/>
  <c r="O16" i="52"/>
  <c r="L18" i="52"/>
  <c r="N19" i="52"/>
  <c r="K21" i="52"/>
  <c r="M22" i="52"/>
  <c r="O23" i="52"/>
  <c r="N11" i="52"/>
  <c r="N21" i="52"/>
  <c r="N10" i="52"/>
  <c r="O14" i="52"/>
  <c r="N17" i="52"/>
  <c r="M9" i="52"/>
  <c r="M20" i="52"/>
  <c r="L23" i="52"/>
  <c r="N24" i="52"/>
  <c r="K8" i="52"/>
  <c r="O13" i="52"/>
  <c r="M16" i="52"/>
  <c r="N20" i="52"/>
  <c r="M23" i="52"/>
  <c r="L8" i="52"/>
  <c r="K11" i="52"/>
  <c r="L15" i="52"/>
  <c r="K18" i="52"/>
  <c r="O20" i="52"/>
  <c r="N8" i="52"/>
  <c r="K10" i="52"/>
  <c r="M11" i="52"/>
  <c r="O12" i="52"/>
  <c r="L14" i="52"/>
  <c r="N15" i="52"/>
  <c r="O19" i="52"/>
  <c r="J9" i="52"/>
  <c r="J13" i="52"/>
  <c r="J17" i="52"/>
  <c r="J21" i="52"/>
  <c r="G25" i="62" l="1"/>
  <c r="J25" i="52"/>
  <c r="M10" i="60"/>
  <c r="O25" i="52"/>
  <c r="L25" i="52"/>
  <c r="N25" i="52"/>
  <c r="M25" i="52"/>
  <c r="F29" i="54"/>
  <c r="G9" i="54" l="1"/>
  <c r="G17" i="54"/>
  <c r="G25" i="54"/>
  <c r="G10" i="54"/>
  <c r="G18" i="54"/>
  <c r="G26" i="54"/>
  <c r="G19" i="54"/>
  <c r="G27" i="54"/>
  <c r="G20" i="54"/>
  <c r="G21" i="54"/>
  <c r="G22" i="54"/>
  <c r="G15" i="54"/>
  <c r="G23" i="54"/>
  <c r="G16" i="54"/>
  <c r="G24" i="54"/>
  <c r="G11" i="54"/>
  <c r="G12" i="54"/>
  <c r="G28" i="54"/>
  <c r="G13" i="54"/>
  <c r="G8" i="54"/>
  <c r="G14" i="54"/>
  <c r="B30" i="54" l="1"/>
  <c r="F30" i="54"/>
  <c r="D30" i="54"/>
  <c r="H30" i="54"/>
  <c r="L30" i="54"/>
  <c r="J30" i="54"/>
  <c r="R26" i="65"/>
  <c r="J26" i="65"/>
  <c r="B26" i="65"/>
  <c r="D26" i="65"/>
  <c r="P26" i="65"/>
  <c r="N26" i="65"/>
  <c r="Z26" i="65"/>
  <c r="F26" i="65"/>
  <c r="L26" i="65"/>
  <c r="H26" i="65"/>
  <c r="T26" i="65"/>
  <c r="D25" i="47"/>
  <c r="K23" i="47" s="1"/>
  <c r="B25" i="47"/>
  <c r="I24" i="47" s="1"/>
  <c r="H25" i="47"/>
  <c r="L24" i="47"/>
  <c r="K24" i="47"/>
  <c r="L23" i="47"/>
  <c r="I23" i="47"/>
  <c r="L22" i="47"/>
  <c r="K22" i="47"/>
  <c r="I22" i="47"/>
  <c r="L21" i="47"/>
  <c r="K21" i="47"/>
  <c r="L20" i="47"/>
  <c r="I20" i="47"/>
  <c r="L19" i="47"/>
  <c r="K19" i="47"/>
  <c r="I19" i="47"/>
  <c r="L18" i="47"/>
  <c r="K18" i="47"/>
  <c r="L17" i="47"/>
  <c r="I17" i="47"/>
  <c r="L16" i="47"/>
  <c r="K16" i="47"/>
  <c r="L15" i="47"/>
  <c r="K15" i="47"/>
  <c r="I15" i="47"/>
  <c r="L14" i="47"/>
  <c r="K14" i="47"/>
  <c r="I14" i="47"/>
  <c r="L13" i="47"/>
  <c r="K13" i="47"/>
  <c r="L12" i="47"/>
  <c r="K12" i="47"/>
  <c r="I12" i="47"/>
  <c r="L11" i="47"/>
  <c r="K11" i="47"/>
  <c r="I11" i="47"/>
  <c r="L10" i="47"/>
  <c r="K10" i="47"/>
  <c r="L9" i="47"/>
  <c r="K9" i="47"/>
  <c r="I9" i="47"/>
  <c r="K8" i="47"/>
  <c r="F30" i="43"/>
  <c r="F10" i="43"/>
  <c r="F11" i="43"/>
  <c r="F12" i="43"/>
  <c r="F13" i="43"/>
  <c r="F14" i="43"/>
  <c r="F15" i="43"/>
  <c r="F16" i="43"/>
  <c r="F17" i="43"/>
  <c r="F18" i="43"/>
  <c r="F19" i="43"/>
  <c r="F20" i="43"/>
  <c r="F21" i="43"/>
  <c r="F22" i="43"/>
  <c r="F23" i="43"/>
  <c r="F24" i="43"/>
  <c r="F25" i="43"/>
  <c r="F26" i="43"/>
  <c r="F27" i="43"/>
  <c r="F28" i="43"/>
  <c r="F29" i="43"/>
  <c r="L26" i="31"/>
  <c r="L25" i="31"/>
  <c r="L24" i="31"/>
  <c r="L23" i="31"/>
  <c r="L22" i="31"/>
  <c r="L21" i="31"/>
  <c r="L20" i="31"/>
  <c r="L19" i="31"/>
  <c r="L18" i="31"/>
  <c r="L17" i="31"/>
  <c r="L16" i="31"/>
  <c r="L15" i="31"/>
  <c r="L14" i="31"/>
  <c r="L13" i="31"/>
  <c r="L12" i="31"/>
  <c r="J27" i="31"/>
  <c r="H27" i="31"/>
  <c r="F8" i="47"/>
  <c r="C10" i="43"/>
  <c r="C11" i="43"/>
  <c r="C12" i="43"/>
  <c r="C13" i="43"/>
  <c r="C14" i="43"/>
  <c r="C15" i="43"/>
  <c r="C16" i="43"/>
  <c r="C17" i="43"/>
  <c r="C18" i="43"/>
  <c r="C19" i="43"/>
  <c r="C20" i="43"/>
  <c r="C21" i="43"/>
  <c r="C22" i="43"/>
  <c r="C23" i="43"/>
  <c r="C24" i="43"/>
  <c r="C25" i="43"/>
  <c r="C26" i="43"/>
  <c r="C27" i="43"/>
  <c r="C28" i="43"/>
  <c r="C29" i="43"/>
  <c r="C9" i="43"/>
  <c r="F11" i="31"/>
  <c r="F12" i="31"/>
  <c r="F13" i="31"/>
  <c r="F14" i="31"/>
  <c r="F15" i="31"/>
  <c r="F16" i="31"/>
  <c r="F17" i="31"/>
  <c r="F18" i="31"/>
  <c r="F19" i="31"/>
  <c r="F20" i="31"/>
  <c r="F21" i="31"/>
  <c r="F22" i="31"/>
  <c r="F23" i="31"/>
  <c r="F24" i="31"/>
  <c r="F25" i="31"/>
  <c r="F26" i="31"/>
  <c r="G24" i="50"/>
  <c r="G23" i="50"/>
  <c r="G22" i="50"/>
  <c r="G21" i="50"/>
  <c r="G20" i="50"/>
  <c r="G19" i="50"/>
  <c r="G18" i="50"/>
  <c r="G17" i="50"/>
  <c r="G16" i="50"/>
  <c r="G15" i="50"/>
  <c r="G14" i="50"/>
  <c r="G13" i="50"/>
  <c r="G12" i="50"/>
  <c r="G11" i="50"/>
  <c r="G10" i="50"/>
  <c r="G9" i="50"/>
  <c r="K25" i="48"/>
  <c r="L25" i="48"/>
  <c r="M25" i="48"/>
  <c r="N25" i="48"/>
  <c r="O25" i="48"/>
  <c r="J25" i="48"/>
  <c r="K9" i="48"/>
  <c r="L9" i="48"/>
  <c r="M9" i="48"/>
  <c r="N9" i="48"/>
  <c r="O9" i="48"/>
  <c r="K10" i="48"/>
  <c r="L10" i="48"/>
  <c r="M10" i="48"/>
  <c r="N10" i="48"/>
  <c r="O10" i="48"/>
  <c r="K11" i="48"/>
  <c r="L11" i="48"/>
  <c r="M11" i="48"/>
  <c r="N11" i="48"/>
  <c r="O11" i="48"/>
  <c r="K12" i="48"/>
  <c r="L12" i="48"/>
  <c r="M12" i="48"/>
  <c r="N12" i="48"/>
  <c r="O12" i="48"/>
  <c r="K13" i="48"/>
  <c r="L13" i="48"/>
  <c r="M13" i="48"/>
  <c r="N13" i="48"/>
  <c r="O13" i="48"/>
  <c r="K14" i="48"/>
  <c r="L14" i="48"/>
  <c r="M14" i="48"/>
  <c r="N14" i="48"/>
  <c r="O14" i="48"/>
  <c r="K15" i="48"/>
  <c r="L15" i="48"/>
  <c r="M15" i="48"/>
  <c r="N15" i="48"/>
  <c r="O15" i="48"/>
  <c r="K16" i="48"/>
  <c r="L16" i="48"/>
  <c r="M16" i="48"/>
  <c r="N16" i="48"/>
  <c r="O16" i="48"/>
  <c r="K17" i="48"/>
  <c r="L17" i="48"/>
  <c r="M17" i="48"/>
  <c r="N17" i="48"/>
  <c r="O17" i="48"/>
  <c r="K18" i="48"/>
  <c r="L18" i="48"/>
  <c r="M18" i="48"/>
  <c r="N18" i="48"/>
  <c r="O18" i="48"/>
  <c r="K19" i="48"/>
  <c r="L19" i="48"/>
  <c r="M19" i="48"/>
  <c r="N19" i="48"/>
  <c r="O19" i="48"/>
  <c r="K20" i="48"/>
  <c r="L20" i="48"/>
  <c r="M20" i="48"/>
  <c r="N20" i="48"/>
  <c r="O20" i="48"/>
  <c r="K21" i="48"/>
  <c r="L21" i="48"/>
  <c r="M21" i="48"/>
  <c r="N21" i="48"/>
  <c r="O21" i="48"/>
  <c r="K22" i="48"/>
  <c r="L22" i="48"/>
  <c r="M22" i="48"/>
  <c r="N22" i="48"/>
  <c r="O22" i="48"/>
  <c r="K23" i="48"/>
  <c r="L23" i="48"/>
  <c r="M23" i="48"/>
  <c r="N23" i="48"/>
  <c r="O23" i="48"/>
  <c r="K24" i="48"/>
  <c r="L24" i="48"/>
  <c r="M24" i="48"/>
  <c r="N24" i="48"/>
  <c r="O24" i="48"/>
  <c r="L8" i="48"/>
  <c r="K8" i="48"/>
  <c r="M8" i="48"/>
  <c r="N8" i="48"/>
  <c r="O8" i="48"/>
  <c r="J9" i="48"/>
  <c r="J10" i="48"/>
  <c r="J11" i="48"/>
  <c r="J12" i="48"/>
  <c r="J13" i="48"/>
  <c r="J14" i="48"/>
  <c r="J15" i="48"/>
  <c r="J16" i="48"/>
  <c r="J17" i="48"/>
  <c r="J18" i="48"/>
  <c r="J19" i="48"/>
  <c r="J20" i="48"/>
  <c r="J21" i="48"/>
  <c r="J22" i="48"/>
  <c r="J23" i="48"/>
  <c r="J24" i="48"/>
  <c r="J8" i="48"/>
  <c r="E9" i="47"/>
  <c r="E10" i="47"/>
  <c r="E11" i="47"/>
  <c r="E12" i="47"/>
  <c r="E13" i="47"/>
  <c r="E14" i="47"/>
  <c r="E15" i="47"/>
  <c r="E16" i="47"/>
  <c r="E17" i="47"/>
  <c r="E18" i="47"/>
  <c r="E19" i="47"/>
  <c r="E20" i="47"/>
  <c r="E21" i="47"/>
  <c r="E22" i="47"/>
  <c r="E23" i="47"/>
  <c r="E24" i="47"/>
  <c r="E8" i="47"/>
  <c r="C9" i="47"/>
  <c r="C10" i="47"/>
  <c r="C11" i="47"/>
  <c r="C12" i="47"/>
  <c r="C13" i="47"/>
  <c r="C16" i="47"/>
  <c r="C17" i="47"/>
  <c r="C18" i="47"/>
  <c r="C19" i="47"/>
  <c r="C20" i="47"/>
  <c r="C21" i="47"/>
  <c r="C24" i="47"/>
  <c r="F9" i="47"/>
  <c r="F10" i="47"/>
  <c r="F11" i="47"/>
  <c r="F12" i="47"/>
  <c r="F13" i="47"/>
  <c r="F14" i="47"/>
  <c r="F15" i="47"/>
  <c r="F16" i="47"/>
  <c r="F17" i="47"/>
  <c r="F18" i="47"/>
  <c r="F19" i="47"/>
  <c r="F20" i="47"/>
  <c r="F21" i="47"/>
  <c r="F22" i="47"/>
  <c r="F23" i="47"/>
  <c r="F24" i="47"/>
  <c r="N8" i="45"/>
  <c r="N9" i="45"/>
  <c r="N10" i="45"/>
  <c r="N11" i="45"/>
  <c r="N12" i="45"/>
  <c r="N13" i="45"/>
  <c r="N14" i="45"/>
  <c r="N15" i="45"/>
  <c r="N16" i="45"/>
  <c r="N17" i="45"/>
  <c r="N18" i="45"/>
  <c r="N19" i="45"/>
  <c r="N20" i="45"/>
  <c r="N21" i="45"/>
  <c r="N22" i="45"/>
  <c r="N23" i="45"/>
  <c r="N24" i="45"/>
  <c r="N7" i="45"/>
  <c r="M8" i="45"/>
  <c r="M9" i="45"/>
  <c r="M10" i="45"/>
  <c r="M11" i="45"/>
  <c r="M12" i="45"/>
  <c r="M13" i="45"/>
  <c r="M14" i="45"/>
  <c r="M15" i="45"/>
  <c r="M16" i="45"/>
  <c r="M17" i="45"/>
  <c r="M18" i="45"/>
  <c r="M19" i="45"/>
  <c r="M20" i="45"/>
  <c r="M21" i="45"/>
  <c r="M22" i="45"/>
  <c r="M23" i="45"/>
  <c r="M24" i="45"/>
  <c r="M7" i="45"/>
  <c r="O7" i="45" s="1"/>
  <c r="L13" i="45"/>
  <c r="L14" i="45"/>
  <c r="L21" i="45"/>
  <c r="L22" i="45"/>
  <c r="K8" i="45"/>
  <c r="K9" i="45"/>
  <c r="K10" i="45"/>
  <c r="K11" i="45"/>
  <c r="K12" i="45"/>
  <c r="L12" i="45" s="1"/>
  <c r="K13" i="45"/>
  <c r="K14" i="45"/>
  <c r="K15" i="45"/>
  <c r="K16" i="45"/>
  <c r="K17" i="45"/>
  <c r="K18" i="45"/>
  <c r="K19" i="45"/>
  <c r="K20" i="45"/>
  <c r="L20" i="45" s="1"/>
  <c r="K21" i="45"/>
  <c r="K22" i="45"/>
  <c r="K23" i="45"/>
  <c r="K24" i="45"/>
  <c r="K7" i="45"/>
  <c r="J8" i="45"/>
  <c r="L8" i="45" s="1"/>
  <c r="J9" i="45"/>
  <c r="L9" i="45" s="1"/>
  <c r="J10" i="45"/>
  <c r="L10" i="45" s="1"/>
  <c r="J11" i="45"/>
  <c r="L11" i="45" s="1"/>
  <c r="J12" i="45"/>
  <c r="J13" i="45"/>
  <c r="J14" i="45"/>
  <c r="J15" i="45"/>
  <c r="L15" i="45" s="1"/>
  <c r="J16" i="45"/>
  <c r="L16" i="45" s="1"/>
  <c r="J17" i="45"/>
  <c r="L17" i="45" s="1"/>
  <c r="J18" i="45"/>
  <c r="L18" i="45" s="1"/>
  <c r="J19" i="45"/>
  <c r="L19" i="45" s="1"/>
  <c r="J20" i="45"/>
  <c r="J21" i="45"/>
  <c r="J22" i="45"/>
  <c r="J23" i="45"/>
  <c r="L23" i="45" s="1"/>
  <c r="J24" i="45"/>
  <c r="L24" i="45" s="1"/>
  <c r="J7" i="45"/>
  <c r="L7" i="45" s="1"/>
  <c r="C27" i="44"/>
  <c r="D27" i="44"/>
  <c r="E27" i="44"/>
  <c r="F27" i="44"/>
  <c r="G27" i="44"/>
  <c r="H27" i="44"/>
  <c r="I27" i="44"/>
  <c r="J27" i="44"/>
  <c r="K27" i="44"/>
  <c r="L27" i="44"/>
  <c r="M27" i="44"/>
  <c r="N27" i="44"/>
  <c r="O27" i="44"/>
  <c r="P27" i="44"/>
  <c r="Q27" i="44"/>
  <c r="R27" i="44"/>
  <c r="S27" i="44"/>
  <c r="B27" i="44"/>
  <c r="D30" i="43"/>
  <c r="E16" i="43" s="1"/>
  <c r="D27" i="31"/>
  <c r="K10" i="31" s="1"/>
  <c r="B27" i="31"/>
  <c r="J8" i="25"/>
  <c r="K9" i="25"/>
  <c r="K10" i="25"/>
  <c r="K11" i="25"/>
  <c r="K8" i="25"/>
  <c r="B16" i="27"/>
  <c r="J10" i="25"/>
  <c r="J9" i="25"/>
  <c r="E10" i="25"/>
  <c r="U7" i="22"/>
  <c r="T18" i="22"/>
  <c r="U18" i="22" s="1"/>
  <c r="R18" i="22"/>
  <c r="S18" i="22" s="1"/>
  <c r="P18" i="22"/>
  <c r="N18" i="22"/>
  <c r="U13" i="22"/>
  <c r="S13" i="22"/>
  <c r="U11" i="22"/>
  <c r="S11" i="22"/>
  <c r="U8" i="22"/>
  <c r="S8" i="22"/>
  <c r="U14" i="22"/>
  <c r="S14" i="22"/>
  <c r="U15" i="22"/>
  <c r="S15" i="22"/>
  <c r="U16" i="22"/>
  <c r="S16" i="22"/>
  <c r="U9" i="22"/>
  <c r="S9" i="22"/>
  <c r="U10" i="22"/>
  <c r="S10" i="22"/>
  <c r="U17" i="22"/>
  <c r="S17" i="22"/>
  <c r="S7" i="22"/>
  <c r="U12" i="22"/>
  <c r="S12" i="22"/>
  <c r="O7" i="19"/>
  <c r="AL6" i="44" l="1"/>
  <c r="AL27" i="44"/>
  <c r="AB8" i="44"/>
  <c r="AB27" i="44"/>
  <c r="U7" i="44"/>
  <c r="U27" i="44"/>
  <c r="AK7" i="44"/>
  <c r="AK27" i="44"/>
  <c r="AD6" i="44"/>
  <c r="AD27" i="44"/>
  <c r="AG9" i="44"/>
  <c r="AG27" i="44"/>
  <c r="AC7" i="44"/>
  <c r="AC27" i="44"/>
  <c r="X10" i="44"/>
  <c r="X27" i="44"/>
  <c r="W10" i="44"/>
  <c r="W27" i="44"/>
  <c r="AH9" i="44"/>
  <c r="AH27" i="44"/>
  <c r="AF10" i="44"/>
  <c r="AF27" i="44"/>
  <c r="AA8" i="44"/>
  <c r="AA27" i="44"/>
  <c r="Z12" i="44"/>
  <c r="Z27" i="44"/>
  <c r="Y9" i="44"/>
  <c r="Y27" i="44"/>
  <c r="AJ8" i="44"/>
  <c r="AJ27" i="44"/>
  <c r="AI8" i="44"/>
  <c r="AI27" i="44"/>
  <c r="V6" i="44"/>
  <c r="V27" i="44"/>
  <c r="AE10" i="44"/>
  <c r="AE27" i="44"/>
  <c r="L27" i="31"/>
  <c r="E24" i="31"/>
  <c r="C11" i="31"/>
  <c r="F27" i="31"/>
  <c r="K17" i="47"/>
  <c r="K20" i="47"/>
  <c r="I18" i="47"/>
  <c r="C23" i="47"/>
  <c r="C15" i="47"/>
  <c r="I13" i="47"/>
  <c r="I21" i="47"/>
  <c r="I10" i="47"/>
  <c r="C22" i="47"/>
  <c r="C14" i="47"/>
  <c r="C8" i="47"/>
  <c r="I8" i="47"/>
  <c r="I16" i="47"/>
  <c r="AF17" i="44"/>
  <c r="AJ23" i="44"/>
  <c r="E23" i="43"/>
  <c r="E9" i="43"/>
  <c r="E22" i="43"/>
  <c r="E14" i="43"/>
  <c r="E15" i="43"/>
  <c r="E29" i="43"/>
  <c r="E21" i="43"/>
  <c r="E13" i="43"/>
  <c r="E28" i="43"/>
  <c r="E20" i="43"/>
  <c r="E12" i="43"/>
  <c r="E27" i="43"/>
  <c r="E19" i="43"/>
  <c r="E11" i="43"/>
  <c r="E26" i="43"/>
  <c r="E18" i="43"/>
  <c r="E10" i="43"/>
  <c r="E25" i="43"/>
  <c r="E17" i="43"/>
  <c r="E24" i="43"/>
  <c r="I20" i="31"/>
  <c r="K14" i="31"/>
  <c r="I16" i="31"/>
  <c r="I18" i="31"/>
  <c r="C10" i="31"/>
  <c r="I12" i="31"/>
  <c r="I10" i="31"/>
  <c r="I22" i="31"/>
  <c r="I14" i="31"/>
  <c r="K12" i="31"/>
  <c r="K16" i="31"/>
  <c r="K20" i="31"/>
  <c r="K24" i="31"/>
  <c r="I24" i="31"/>
  <c r="E13" i="31"/>
  <c r="I13" i="31"/>
  <c r="I17" i="31"/>
  <c r="I21" i="31"/>
  <c r="I25" i="31"/>
  <c r="E21" i="31"/>
  <c r="K13" i="31"/>
  <c r="K17" i="31"/>
  <c r="K21" i="31"/>
  <c r="K25" i="31"/>
  <c r="I26" i="31"/>
  <c r="K26" i="31"/>
  <c r="I23" i="31"/>
  <c r="K18" i="31"/>
  <c r="K22" i="31"/>
  <c r="I11" i="31"/>
  <c r="I15" i="31"/>
  <c r="I19" i="31"/>
  <c r="K11" i="31"/>
  <c r="K15" i="31"/>
  <c r="K19" i="31"/>
  <c r="K23" i="31"/>
  <c r="AL22" i="44"/>
  <c r="AL14" i="44"/>
  <c r="AD22" i="44"/>
  <c r="AD14" i="44"/>
  <c r="W6" i="44"/>
  <c r="V22" i="44"/>
  <c r="V14" i="44"/>
  <c r="AE6" i="44"/>
  <c r="AB19" i="44"/>
  <c r="AF13" i="44"/>
  <c r="AL26" i="44"/>
  <c r="AL18" i="44"/>
  <c r="X13" i="44"/>
  <c r="AD26" i="44"/>
  <c r="AD18" i="44"/>
  <c r="V26" i="44"/>
  <c r="V18" i="44"/>
  <c r="AD10" i="44"/>
  <c r="V10" i="44"/>
  <c r="AF9" i="44"/>
  <c r="AB23" i="44"/>
  <c r="X9" i="44"/>
  <c r="AJ7" i="44"/>
  <c r="AB7" i="44"/>
  <c r="AB11" i="44"/>
  <c r="AF21" i="44"/>
  <c r="X17" i="44"/>
  <c r="AJ11" i="44"/>
  <c r="AF25" i="44"/>
  <c r="X21" i="44"/>
  <c r="AJ15" i="44"/>
  <c r="X25" i="44"/>
  <c r="AJ19" i="44"/>
  <c r="AB15" i="44"/>
  <c r="AL10" i="44"/>
  <c r="AH12" i="44"/>
  <c r="X6" i="44"/>
  <c r="AF6" i="44"/>
  <c r="AK26" i="44"/>
  <c r="AC26" i="44"/>
  <c r="U26" i="44"/>
  <c r="AE25" i="44"/>
  <c r="W25" i="44"/>
  <c r="AG24" i="44"/>
  <c r="Y24" i="44"/>
  <c r="AI23" i="44"/>
  <c r="AA23" i="44"/>
  <c r="AK22" i="44"/>
  <c r="AC22" i="44"/>
  <c r="U22" i="44"/>
  <c r="AE21" i="44"/>
  <c r="W21" i="44"/>
  <c r="AG20" i="44"/>
  <c r="Y20" i="44"/>
  <c r="AI19" i="44"/>
  <c r="AA19" i="44"/>
  <c r="AK18" i="44"/>
  <c r="AC18" i="44"/>
  <c r="U18" i="44"/>
  <c r="AE17" i="44"/>
  <c r="W17" i="44"/>
  <c r="AG16" i="44"/>
  <c r="Y16" i="44"/>
  <c r="AI15" i="44"/>
  <c r="AA15" i="44"/>
  <c r="AK14" i="44"/>
  <c r="AC14" i="44"/>
  <c r="U14" i="44"/>
  <c r="AE13" i="44"/>
  <c r="W13" i="44"/>
  <c r="AG12" i="44"/>
  <c r="Y12" i="44"/>
  <c r="AI11" i="44"/>
  <c r="AA11" i="44"/>
  <c r="AK10" i="44"/>
  <c r="AC10" i="44"/>
  <c r="U10" i="44"/>
  <c r="AE9" i="44"/>
  <c r="W9" i="44"/>
  <c r="AG8" i="44"/>
  <c r="Y8" i="44"/>
  <c r="AI7" i="44"/>
  <c r="AA7" i="44"/>
  <c r="Z24" i="44"/>
  <c r="Y6" i="44"/>
  <c r="AG6" i="44"/>
  <c r="AJ26" i="44"/>
  <c r="AB26" i="44"/>
  <c r="AL25" i="44"/>
  <c r="AD25" i="44"/>
  <c r="V25" i="44"/>
  <c r="AF24" i="44"/>
  <c r="X24" i="44"/>
  <c r="AH23" i="44"/>
  <c r="Z23" i="44"/>
  <c r="AJ22" i="44"/>
  <c r="AB22" i="44"/>
  <c r="AL21" i="44"/>
  <c r="AD21" i="44"/>
  <c r="V21" i="44"/>
  <c r="AF20" i="44"/>
  <c r="X20" i="44"/>
  <c r="AH19" i="44"/>
  <c r="Z19" i="44"/>
  <c r="AJ18" i="44"/>
  <c r="AB18" i="44"/>
  <c r="AL17" i="44"/>
  <c r="AD17" i="44"/>
  <c r="V17" i="44"/>
  <c r="AF16" i="44"/>
  <c r="X16" i="44"/>
  <c r="AH15" i="44"/>
  <c r="Z15" i="44"/>
  <c r="AJ14" i="44"/>
  <c r="AB14" i="44"/>
  <c r="AL13" i="44"/>
  <c r="AD13" i="44"/>
  <c r="V13" i="44"/>
  <c r="AF12" i="44"/>
  <c r="X12" i="44"/>
  <c r="AH11" i="44"/>
  <c r="Z11" i="44"/>
  <c r="AJ10" i="44"/>
  <c r="AB10" i="44"/>
  <c r="AL9" i="44"/>
  <c r="AD9" i="44"/>
  <c r="V9" i="44"/>
  <c r="AF8" i="44"/>
  <c r="X8" i="44"/>
  <c r="AH7" i="44"/>
  <c r="Z7" i="44"/>
  <c r="AH20" i="44"/>
  <c r="AH16" i="44"/>
  <c r="Z8" i="44"/>
  <c r="Z6" i="44"/>
  <c r="AH6" i="44"/>
  <c r="AI26" i="44"/>
  <c r="AA26" i="44"/>
  <c r="AK25" i="44"/>
  <c r="AC25" i="44"/>
  <c r="U25" i="44"/>
  <c r="AE24" i="44"/>
  <c r="W24" i="44"/>
  <c r="AG23" i="44"/>
  <c r="Y23" i="44"/>
  <c r="AI22" i="44"/>
  <c r="AA22" i="44"/>
  <c r="AK21" i="44"/>
  <c r="AC21" i="44"/>
  <c r="U21" i="44"/>
  <c r="AE20" i="44"/>
  <c r="W20" i="44"/>
  <c r="AG19" i="44"/>
  <c r="Y19" i="44"/>
  <c r="AI18" i="44"/>
  <c r="AA18" i="44"/>
  <c r="AK17" i="44"/>
  <c r="AC17" i="44"/>
  <c r="U17" i="44"/>
  <c r="AE16" i="44"/>
  <c r="W16" i="44"/>
  <c r="AG15" i="44"/>
  <c r="Y15" i="44"/>
  <c r="AI14" i="44"/>
  <c r="AA14" i="44"/>
  <c r="AK13" i="44"/>
  <c r="AC13" i="44"/>
  <c r="U13" i="44"/>
  <c r="AE12" i="44"/>
  <c r="W12" i="44"/>
  <c r="AG11" i="44"/>
  <c r="Y11" i="44"/>
  <c r="AI10" i="44"/>
  <c r="AA10" i="44"/>
  <c r="AK9" i="44"/>
  <c r="AC9" i="44"/>
  <c r="U9" i="44"/>
  <c r="AE8" i="44"/>
  <c r="W8" i="44"/>
  <c r="AG7" i="44"/>
  <c r="Y7" i="44"/>
  <c r="Z20" i="44"/>
  <c r="Z16" i="44"/>
  <c r="AA6" i="44"/>
  <c r="AI6" i="44"/>
  <c r="AH26" i="44"/>
  <c r="Z26" i="44"/>
  <c r="AJ25" i="44"/>
  <c r="AB25" i="44"/>
  <c r="AL24" i="44"/>
  <c r="AD24" i="44"/>
  <c r="V24" i="44"/>
  <c r="AF23" i="44"/>
  <c r="X23" i="44"/>
  <c r="AH22" i="44"/>
  <c r="Z22" i="44"/>
  <c r="AJ21" i="44"/>
  <c r="AB21" i="44"/>
  <c r="AL20" i="44"/>
  <c r="AD20" i="44"/>
  <c r="V20" i="44"/>
  <c r="AF19" i="44"/>
  <c r="X19" i="44"/>
  <c r="AH18" i="44"/>
  <c r="Z18" i="44"/>
  <c r="AJ17" i="44"/>
  <c r="AB17" i="44"/>
  <c r="AL16" i="44"/>
  <c r="AD16" i="44"/>
  <c r="V16" i="44"/>
  <c r="AF15" i="44"/>
  <c r="X15" i="44"/>
  <c r="AH14" i="44"/>
  <c r="Z14" i="44"/>
  <c r="AJ13" i="44"/>
  <c r="AB13" i="44"/>
  <c r="AL12" i="44"/>
  <c r="AD12" i="44"/>
  <c r="V12" i="44"/>
  <c r="AF11" i="44"/>
  <c r="X11" i="44"/>
  <c r="AH10" i="44"/>
  <c r="Z10" i="44"/>
  <c r="AJ9" i="44"/>
  <c r="AB9" i="44"/>
  <c r="AL8" i="44"/>
  <c r="AD8" i="44"/>
  <c r="V8" i="44"/>
  <c r="AF7" i="44"/>
  <c r="X7" i="44"/>
  <c r="AH8" i="44"/>
  <c r="AB6" i="44"/>
  <c r="AJ6" i="44"/>
  <c r="AG26" i="44"/>
  <c r="Y26" i="44"/>
  <c r="AI25" i="44"/>
  <c r="AA25" i="44"/>
  <c r="AK24" i="44"/>
  <c r="AC24" i="44"/>
  <c r="U24" i="44"/>
  <c r="AE23" i="44"/>
  <c r="W23" i="44"/>
  <c r="AG22" i="44"/>
  <c r="Y22" i="44"/>
  <c r="AI21" i="44"/>
  <c r="AA21" i="44"/>
  <c r="AK20" i="44"/>
  <c r="AC20" i="44"/>
  <c r="U20" i="44"/>
  <c r="AE19" i="44"/>
  <c r="W19" i="44"/>
  <c r="AG18" i="44"/>
  <c r="Y18" i="44"/>
  <c r="AI17" i="44"/>
  <c r="AA17" i="44"/>
  <c r="AK16" i="44"/>
  <c r="AC16" i="44"/>
  <c r="U16" i="44"/>
  <c r="AE15" i="44"/>
  <c r="W15" i="44"/>
  <c r="AG14" i="44"/>
  <c r="Y14" i="44"/>
  <c r="AI13" i="44"/>
  <c r="AA13" i="44"/>
  <c r="AK12" i="44"/>
  <c r="AC12" i="44"/>
  <c r="U12" i="44"/>
  <c r="AE11" i="44"/>
  <c r="W11" i="44"/>
  <c r="AG10" i="44"/>
  <c r="Y10" i="44"/>
  <c r="AI9" i="44"/>
  <c r="AA9" i="44"/>
  <c r="AK8" i="44"/>
  <c r="AC8" i="44"/>
  <c r="U8" i="44"/>
  <c r="AE7" i="44"/>
  <c r="W7" i="44"/>
  <c r="AH24" i="44"/>
  <c r="U6" i="44"/>
  <c r="AC6" i="44"/>
  <c r="AK6" i="44"/>
  <c r="AF26" i="44"/>
  <c r="X26" i="44"/>
  <c r="AH25" i="44"/>
  <c r="Z25" i="44"/>
  <c r="AJ24" i="44"/>
  <c r="AB24" i="44"/>
  <c r="AL23" i="44"/>
  <c r="AD23" i="44"/>
  <c r="V23" i="44"/>
  <c r="AF22" i="44"/>
  <c r="X22" i="44"/>
  <c r="AH21" i="44"/>
  <c r="Z21" i="44"/>
  <c r="AJ20" i="44"/>
  <c r="AB20" i="44"/>
  <c r="AL19" i="44"/>
  <c r="AD19" i="44"/>
  <c r="V19" i="44"/>
  <c r="AF18" i="44"/>
  <c r="X18" i="44"/>
  <c r="AH17" i="44"/>
  <c r="Z17" i="44"/>
  <c r="AJ16" i="44"/>
  <c r="AB16" i="44"/>
  <c r="AL15" i="44"/>
  <c r="AD15" i="44"/>
  <c r="V15" i="44"/>
  <c r="AF14" i="44"/>
  <c r="X14" i="44"/>
  <c r="AH13" i="44"/>
  <c r="Z13" i="44"/>
  <c r="AJ12" i="44"/>
  <c r="AB12" i="44"/>
  <c r="AL11" i="44"/>
  <c r="AD11" i="44"/>
  <c r="V11" i="44"/>
  <c r="Z9" i="44"/>
  <c r="AL7" i="44"/>
  <c r="AD7" i="44"/>
  <c r="V7" i="44"/>
  <c r="AE26" i="44"/>
  <c r="W26" i="44"/>
  <c r="AG25" i="44"/>
  <c r="Y25" i="44"/>
  <c r="AI24" i="44"/>
  <c r="AA24" i="44"/>
  <c r="AK23" i="44"/>
  <c r="AC23" i="44"/>
  <c r="U23" i="44"/>
  <c r="AE22" i="44"/>
  <c r="W22" i="44"/>
  <c r="AG21" i="44"/>
  <c r="Y21" i="44"/>
  <c r="AI20" i="44"/>
  <c r="AA20" i="44"/>
  <c r="AK19" i="44"/>
  <c r="AC19" i="44"/>
  <c r="U19" i="44"/>
  <c r="AE18" i="44"/>
  <c r="W18" i="44"/>
  <c r="AG17" i="44"/>
  <c r="Y17" i="44"/>
  <c r="AI16" i="44"/>
  <c r="AA16" i="44"/>
  <c r="AK15" i="44"/>
  <c r="AC15" i="44"/>
  <c r="U15" i="44"/>
  <c r="AE14" i="44"/>
  <c r="W14" i="44"/>
  <c r="AG13" i="44"/>
  <c r="Y13" i="44"/>
  <c r="AI12" i="44"/>
  <c r="AA12" i="44"/>
  <c r="AK11" i="44"/>
  <c r="AC11" i="44"/>
  <c r="U11" i="44"/>
  <c r="E20" i="31"/>
  <c r="E12" i="31"/>
  <c r="E10" i="31"/>
  <c r="E19" i="31"/>
  <c r="E11" i="31"/>
  <c r="E26" i="31"/>
  <c r="E18" i="31"/>
  <c r="E25" i="31"/>
  <c r="E17" i="31"/>
  <c r="E16" i="31"/>
  <c r="E23" i="31"/>
  <c r="E15" i="31"/>
  <c r="E22" i="31"/>
  <c r="E14" i="31"/>
  <c r="C17" i="31"/>
  <c r="C16" i="31"/>
  <c r="C22" i="31"/>
  <c r="C21" i="31"/>
  <c r="C20" i="31"/>
  <c r="C19" i="31"/>
  <c r="C26" i="31"/>
  <c r="C18" i="31"/>
  <c r="C25" i="31"/>
  <c r="C24" i="31"/>
  <c r="C23" i="31"/>
  <c r="C15" i="31"/>
  <c r="C14" i="31"/>
  <c r="C13" i="31"/>
  <c r="C12" i="31"/>
  <c r="I18" i="22" l="1"/>
  <c r="G18" i="22"/>
  <c r="I8" i="22"/>
  <c r="I9" i="22"/>
  <c r="I10" i="22"/>
  <c r="I11" i="22"/>
  <c r="I12" i="22"/>
  <c r="I13" i="22"/>
  <c r="I14" i="22"/>
  <c r="I15" i="22"/>
  <c r="I16" i="22"/>
  <c r="I17" i="22"/>
  <c r="I7" i="22"/>
  <c r="H18" i="22"/>
  <c r="C7" i="21"/>
  <c r="B52" i="12" l="1"/>
  <c r="I14" i="19"/>
  <c r="I15" i="19"/>
  <c r="I16" i="19"/>
  <c r="I13" i="19"/>
  <c r="D14" i="17"/>
  <c r="D15" i="17"/>
  <c r="D16" i="17"/>
  <c r="D13" i="17"/>
  <c r="D14" i="16"/>
  <c r="D15" i="16"/>
  <c r="D16" i="16"/>
  <c r="D13" i="16"/>
  <c r="S28" i="40"/>
  <c r="S8" i="40"/>
  <c r="S9" i="40"/>
  <c r="S10" i="40"/>
  <c r="S11" i="40"/>
  <c r="S12" i="40"/>
  <c r="S13" i="40"/>
  <c r="S14" i="40"/>
  <c r="S15" i="40"/>
  <c r="S16" i="40"/>
  <c r="S17" i="40"/>
  <c r="S18" i="40"/>
  <c r="S19" i="40"/>
  <c r="S20" i="40"/>
  <c r="S21" i="40"/>
  <c r="S22" i="40"/>
  <c r="S23" i="40"/>
  <c r="S24" i="40"/>
  <c r="S25" i="40"/>
  <c r="S26" i="40"/>
  <c r="S27" i="40"/>
  <c r="S7" i="40"/>
  <c r="R28" i="40"/>
  <c r="Q28" i="40"/>
  <c r="P28" i="40"/>
  <c r="O28" i="40"/>
  <c r="N28" i="40"/>
  <c r="M28" i="40"/>
  <c r="L28" i="40"/>
  <c r="K28" i="40"/>
  <c r="J28" i="40"/>
  <c r="I28" i="40"/>
  <c r="H28" i="40"/>
  <c r="G28" i="40"/>
  <c r="F28" i="40"/>
  <c r="E28" i="40"/>
  <c r="D28" i="40"/>
  <c r="C28" i="40"/>
  <c r="B28" i="40"/>
  <c r="D18" i="22"/>
  <c r="D19" i="22" s="1"/>
  <c r="B18" i="22"/>
  <c r="B19" i="22" s="1"/>
  <c r="H19" i="22"/>
  <c r="E34" i="22"/>
  <c r="B23" i="22"/>
  <c r="B24" i="22"/>
  <c r="E16" i="25"/>
  <c r="E15" i="25"/>
  <c r="E14" i="25"/>
  <c r="E17" i="25"/>
  <c r="B46" i="24"/>
  <c r="L6" i="7" l="1"/>
  <c r="L9" i="7" s="1"/>
  <c r="K9" i="7"/>
  <c r="L7" i="7"/>
  <c r="B28" i="12"/>
  <c r="F10" i="15"/>
  <c r="H25" i="39"/>
  <c r="I37" i="39"/>
  <c r="I43" i="39"/>
  <c r="H46" i="39"/>
  <c r="D25" i="39"/>
  <c r="F25" i="39"/>
  <c r="G44" i="39"/>
  <c r="D46" i="39"/>
  <c r="F46" i="39"/>
  <c r="B46" i="39"/>
  <c r="J45" i="39"/>
  <c r="G45" i="39" s="1"/>
  <c r="J44" i="39"/>
  <c r="E44" i="39" s="1"/>
  <c r="J43" i="39"/>
  <c r="E43" i="39" s="1"/>
  <c r="J42" i="39"/>
  <c r="E42" i="39" s="1"/>
  <c r="J41" i="39"/>
  <c r="I41" i="39" s="1"/>
  <c r="J40" i="39"/>
  <c r="E40" i="39" s="1"/>
  <c r="J39" i="39"/>
  <c r="E39" i="39" s="1"/>
  <c r="J38" i="39"/>
  <c r="E38" i="39" s="1"/>
  <c r="J37" i="39"/>
  <c r="J36" i="39"/>
  <c r="E36" i="39" s="1"/>
  <c r="J35" i="39"/>
  <c r="E35" i="39" s="1"/>
  <c r="J34" i="39"/>
  <c r="I34" i="39" s="1"/>
  <c r="J33" i="39"/>
  <c r="I33" i="39" s="1"/>
  <c r="J32" i="39"/>
  <c r="I32" i="39" s="1"/>
  <c r="J31" i="39"/>
  <c r="E31" i="39" s="1"/>
  <c r="J30" i="39"/>
  <c r="G30" i="39" s="1"/>
  <c r="J29" i="39"/>
  <c r="I29" i="39" s="1"/>
  <c r="B25" i="39"/>
  <c r="J24" i="39"/>
  <c r="C24" i="39" s="1"/>
  <c r="J23" i="39"/>
  <c r="E23" i="39" s="1"/>
  <c r="J22" i="39"/>
  <c r="G22" i="39" s="1"/>
  <c r="J21" i="39"/>
  <c r="E21" i="39" s="1"/>
  <c r="J20" i="39"/>
  <c r="I20" i="39" s="1"/>
  <c r="J19" i="39"/>
  <c r="I19" i="39" s="1"/>
  <c r="J18" i="39"/>
  <c r="G18" i="39" s="1"/>
  <c r="J17" i="39"/>
  <c r="I17" i="39" s="1"/>
  <c r="J16" i="39"/>
  <c r="E16" i="39" s="1"/>
  <c r="J15" i="39"/>
  <c r="I15" i="39" s="1"/>
  <c r="J14" i="39"/>
  <c r="G14" i="39" s="1"/>
  <c r="J13" i="39"/>
  <c r="E13" i="39" s="1"/>
  <c r="J12" i="39"/>
  <c r="I12" i="39" s="1"/>
  <c r="J11" i="39"/>
  <c r="I11" i="39" s="1"/>
  <c r="J10" i="39"/>
  <c r="I10" i="39" s="1"/>
  <c r="J9" i="39"/>
  <c r="G9" i="39" s="1"/>
  <c r="J8" i="39"/>
  <c r="C8" i="39" s="1"/>
  <c r="I88" i="38"/>
  <c r="I87" i="38"/>
  <c r="I86" i="38"/>
  <c r="I85" i="38"/>
  <c r="I83" i="38"/>
  <c r="I82" i="38"/>
  <c r="I81" i="38"/>
  <c r="I80" i="38"/>
  <c r="I78" i="38"/>
  <c r="I77" i="38"/>
  <c r="I76" i="38"/>
  <c r="I75" i="38"/>
  <c r="I73" i="38"/>
  <c r="I72" i="38"/>
  <c r="I71" i="38"/>
  <c r="I70" i="38"/>
  <c r="I68" i="38"/>
  <c r="I67" i="38"/>
  <c r="I66" i="38"/>
  <c r="I65" i="38"/>
  <c r="I63" i="38"/>
  <c r="I62" i="38"/>
  <c r="I61" i="38"/>
  <c r="I60" i="38"/>
  <c r="I58" i="38"/>
  <c r="I57" i="38"/>
  <c r="I56" i="38"/>
  <c r="I55" i="38"/>
  <c r="I53" i="38"/>
  <c r="I52" i="38"/>
  <c r="I51" i="38"/>
  <c r="I50" i="38"/>
  <c r="I48" i="38"/>
  <c r="I47" i="38"/>
  <c r="I46" i="38"/>
  <c r="I45" i="38"/>
  <c r="I43" i="38"/>
  <c r="I42" i="38"/>
  <c r="I41" i="38"/>
  <c r="I40" i="38"/>
  <c r="I38" i="38"/>
  <c r="I37" i="38"/>
  <c r="I36" i="38"/>
  <c r="I35" i="38"/>
  <c r="I33" i="38"/>
  <c r="I32" i="38"/>
  <c r="I31" i="38"/>
  <c r="I30" i="38"/>
  <c r="I28" i="38"/>
  <c r="I27" i="38"/>
  <c r="I26" i="38"/>
  <c r="I25" i="38"/>
  <c r="I23" i="38"/>
  <c r="I22" i="38"/>
  <c r="I21" i="38"/>
  <c r="I20" i="38"/>
  <c r="I18" i="38"/>
  <c r="I17" i="38"/>
  <c r="I16" i="38"/>
  <c r="I15" i="38"/>
  <c r="I13" i="38"/>
  <c r="I12" i="38"/>
  <c r="I11" i="38"/>
  <c r="I10" i="38"/>
  <c r="I8" i="38"/>
  <c r="I7" i="38"/>
  <c r="I6" i="38"/>
  <c r="I5" i="38"/>
  <c r="C31" i="12" l="1"/>
  <c r="C36" i="12"/>
  <c r="C45" i="12"/>
  <c r="C39" i="12"/>
  <c r="C50" i="12"/>
  <c r="C49" i="12"/>
  <c r="C38" i="12"/>
  <c r="C43" i="12"/>
  <c r="C51" i="12"/>
  <c r="C41" i="12"/>
  <c r="C44" i="12"/>
  <c r="C48" i="12"/>
  <c r="C40" i="12"/>
  <c r="C32" i="12"/>
  <c r="C33" i="12"/>
  <c r="C35" i="12"/>
  <c r="C47" i="12"/>
  <c r="C46" i="12"/>
  <c r="C34" i="12"/>
  <c r="C37" i="12"/>
  <c r="C42" i="12"/>
  <c r="C11" i="12"/>
  <c r="C19" i="12"/>
  <c r="C27" i="12"/>
  <c r="C12" i="12"/>
  <c r="C20" i="12"/>
  <c r="C7" i="12"/>
  <c r="C16" i="12"/>
  <c r="C9" i="12"/>
  <c r="C10" i="12"/>
  <c r="C13" i="12"/>
  <c r="C21" i="12"/>
  <c r="C14" i="12"/>
  <c r="C22" i="12"/>
  <c r="C15" i="12"/>
  <c r="C23" i="12"/>
  <c r="C8" i="12"/>
  <c r="C24" i="12"/>
  <c r="C17" i="12"/>
  <c r="C25" i="12"/>
  <c r="C18" i="12"/>
  <c r="C26" i="12"/>
  <c r="G36" i="39"/>
  <c r="I36" i="39"/>
  <c r="C36" i="39"/>
  <c r="I31" i="39"/>
  <c r="I30" i="39"/>
  <c r="I45" i="39"/>
  <c r="I44" i="39"/>
  <c r="C18" i="39"/>
  <c r="E14" i="39"/>
  <c r="E18" i="39"/>
  <c r="I18" i="39"/>
  <c r="I13" i="39"/>
  <c r="C13" i="39"/>
  <c r="C33" i="39"/>
  <c r="E22" i="39"/>
  <c r="I38" i="39"/>
  <c r="G17" i="39"/>
  <c r="G40" i="39"/>
  <c r="E17" i="39"/>
  <c r="I35" i="39"/>
  <c r="I9" i="39"/>
  <c r="I42" i="39"/>
  <c r="I24" i="39"/>
  <c r="I16" i="39"/>
  <c r="E9" i="39"/>
  <c r="I23" i="39"/>
  <c r="C21" i="39"/>
  <c r="G8" i="39"/>
  <c r="I40" i="39"/>
  <c r="I22" i="39"/>
  <c r="I14" i="39"/>
  <c r="I39" i="39"/>
  <c r="I21" i="39"/>
  <c r="I8" i="39"/>
  <c r="C16" i="39"/>
  <c r="C38" i="39"/>
  <c r="C44" i="39"/>
  <c r="G21" i="39"/>
  <c r="G13" i="39"/>
  <c r="G43" i="39"/>
  <c r="G35" i="39"/>
  <c r="C39" i="39"/>
  <c r="G39" i="39"/>
  <c r="E8" i="39"/>
  <c r="G42" i="39"/>
  <c r="G38" i="39"/>
  <c r="G34" i="39"/>
  <c r="G24" i="39"/>
  <c r="G16" i="39"/>
  <c r="G12" i="39"/>
  <c r="E34" i="39"/>
  <c r="E30" i="39"/>
  <c r="E20" i="39"/>
  <c r="J25" i="39"/>
  <c r="C23" i="39"/>
  <c r="C31" i="39"/>
  <c r="G41" i="39"/>
  <c r="G37" i="39"/>
  <c r="G33" i="39"/>
  <c r="G29" i="39"/>
  <c r="G23" i="39"/>
  <c r="G19" i="39"/>
  <c r="G15" i="39"/>
  <c r="G11" i="39"/>
  <c r="C15" i="39"/>
  <c r="E45" i="39"/>
  <c r="E41" i="39"/>
  <c r="E37" i="39"/>
  <c r="E33" i="39"/>
  <c r="E29" i="39"/>
  <c r="E19" i="39"/>
  <c r="E15" i="39"/>
  <c r="E11" i="39"/>
  <c r="C10" i="39"/>
  <c r="C41" i="39"/>
  <c r="G32" i="39"/>
  <c r="G10" i="39"/>
  <c r="E32" i="39"/>
  <c r="E10" i="39"/>
  <c r="G31" i="39"/>
  <c r="G20" i="39"/>
  <c r="E24" i="39"/>
  <c r="E12" i="39"/>
  <c r="C30" i="39"/>
  <c r="C29" i="39"/>
  <c r="C12" i="39"/>
  <c r="C20" i="39"/>
  <c r="C35" i="39"/>
  <c r="C43" i="39"/>
  <c r="J46" i="39"/>
  <c r="I46" i="39" s="1"/>
  <c r="C9" i="39"/>
  <c r="C17" i="39"/>
  <c r="C32" i="39"/>
  <c r="C40" i="39"/>
  <c r="C14" i="39"/>
  <c r="C22" i="39"/>
  <c r="C37" i="39"/>
  <c r="C45" i="39"/>
  <c r="C11" i="39"/>
  <c r="C19" i="39"/>
  <c r="C34" i="39"/>
  <c r="C42" i="39"/>
  <c r="E25" i="39" l="1"/>
  <c r="I25" i="39"/>
  <c r="G46" i="39"/>
  <c r="E46" i="39"/>
  <c r="G25" i="39"/>
  <c r="C25" i="39"/>
  <c r="C46" i="39"/>
  <c r="B25" i="30" l="1"/>
  <c r="F14" i="6"/>
  <c r="F15" i="6"/>
  <c r="F16" i="6"/>
  <c r="F13" i="6"/>
  <c r="F10" i="7"/>
  <c r="C20" i="8"/>
  <c r="C21" i="8"/>
  <c r="C19" i="8"/>
  <c r="E10" i="7" l="1"/>
  <c r="B17" i="25" l="1"/>
  <c r="C17" i="25"/>
  <c r="D17" i="25"/>
  <c r="B14" i="27"/>
  <c r="B15" i="27"/>
  <c r="B13" i="27"/>
  <c r="B15" i="28"/>
  <c r="B16" i="28"/>
  <c r="B17" i="28"/>
  <c r="B14" i="28"/>
  <c r="J34" i="29"/>
  <c r="E48" i="29"/>
  <c r="D48" i="29"/>
  <c r="B40" i="22"/>
  <c r="C40" i="22"/>
  <c r="B41" i="22"/>
  <c r="C41" i="22"/>
  <c r="B42" i="22"/>
  <c r="C42" i="22"/>
  <c r="B43" i="22"/>
  <c r="C43" i="22"/>
  <c r="B44" i="22"/>
  <c r="C44" i="22"/>
  <c r="B45" i="22"/>
  <c r="C45" i="22"/>
  <c r="B46" i="22"/>
  <c r="C46" i="22"/>
  <c r="B47" i="22"/>
  <c r="C47" i="22"/>
  <c r="B48" i="22"/>
  <c r="C48" i="22"/>
  <c r="B49" i="22"/>
  <c r="C49" i="22"/>
  <c r="C39" i="22"/>
  <c r="B39" i="22"/>
  <c r="C24" i="22"/>
  <c r="D24" i="22"/>
  <c r="E24" i="22"/>
  <c r="B25" i="22"/>
  <c r="C25" i="22"/>
  <c r="D25" i="22"/>
  <c r="E25" i="22"/>
  <c r="B26" i="22"/>
  <c r="C26" i="22"/>
  <c r="D26" i="22"/>
  <c r="E26" i="22"/>
  <c r="B27" i="22"/>
  <c r="C27" i="22"/>
  <c r="D27" i="22"/>
  <c r="E27" i="22"/>
  <c r="B28" i="22"/>
  <c r="C28" i="22"/>
  <c r="D28" i="22"/>
  <c r="E28" i="22"/>
  <c r="B29" i="22"/>
  <c r="C29" i="22"/>
  <c r="D29" i="22"/>
  <c r="E29" i="22"/>
  <c r="B30" i="22"/>
  <c r="C30" i="22"/>
  <c r="D30" i="22"/>
  <c r="E30" i="22"/>
  <c r="B31" i="22"/>
  <c r="C31" i="22"/>
  <c r="D31" i="22"/>
  <c r="E31" i="22"/>
  <c r="B32" i="22"/>
  <c r="C32" i="22"/>
  <c r="D32" i="22"/>
  <c r="E32" i="22"/>
  <c r="B33" i="22"/>
  <c r="C33" i="22"/>
  <c r="D33" i="22"/>
  <c r="E33" i="22"/>
  <c r="E23" i="22"/>
  <c r="D23" i="22"/>
  <c r="C23" i="22"/>
  <c r="B18" i="21"/>
  <c r="C15" i="21" s="1"/>
  <c r="B16" i="19"/>
  <c r="C16" i="19"/>
  <c r="D16" i="19"/>
  <c r="E16" i="19"/>
  <c r="F16" i="19"/>
  <c r="G16" i="19"/>
  <c r="H16" i="19"/>
  <c r="P10" i="19"/>
  <c r="M10" i="19" s="1"/>
  <c r="G22" i="19" s="1"/>
  <c r="B16" i="18"/>
  <c r="C16" i="18"/>
  <c r="D16" i="18"/>
  <c r="E16" i="18"/>
  <c r="F16" i="18"/>
  <c r="L10" i="18"/>
  <c r="G10" i="18" s="1"/>
  <c r="D22" i="18" s="1"/>
  <c r="C14" i="16"/>
  <c r="C15" i="16"/>
  <c r="C16" i="16"/>
  <c r="B14" i="16"/>
  <c r="B15" i="16"/>
  <c r="B16" i="16"/>
  <c r="B13" i="16"/>
  <c r="E8" i="17"/>
  <c r="E9" i="17"/>
  <c r="E7" i="17"/>
  <c r="C20" i="17"/>
  <c r="C21" i="17"/>
  <c r="B16" i="17"/>
  <c r="C16" i="17"/>
  <c r="F10" i="17"/>
  <c r="E10" i="17" s="1"/>
  <c r="C22" i="17" s="1"/>
  <c r="E8" i="16"/>
  <c r="E9" i="16"/>
  <c r="E7" i="16"/>
  <c r="F10" i="16"/>
  <c r="C10" i="16" s="1"/>
  <c r="B22" i="16" s="1"/>
  <c r="B16" i="15"/>
  <c r="C16" i="15"/>
  <c r="C10" i="15"/>
  <c r="B22" i="15" s="1"/>
  <c r="B16" i="14"/>
  <c r="C16" i="14"/>
  <c r="F10" i="14"/>
  <c r="C10" i="14" s="1"/>
  <c r="B22" i="14" s="1"/>
  <c r="B30" i="13"/>
  <c r="C29" i="13"/>
  <c r="B16" i="8"/>
  <c r="C16" i="8"/>
  <c r="F10" i="8"/>
  <c r="C10" i="8" s="1"/>
  <c r="B22" i="8" s="1"/>
  <c r="C20" i="7"/>
  <c r="C21" i="7"/>
  <c r="C19" i="7"/>
  <c r="B20" i="7"/>
  <c r="B21" i="7"/>
  <c r="B19" i="7"/>
  <c r="C14" i="7"/>
  <c r="C15" i="7"/>
  <c r="C16" i="7"/>
  <c r="C13" i="7"/>
  <c r="B14" i="7"/>
  <c r="B15" i="7"/>
  <c r="B16" i="7"/>
  <c r="B13" i="7"/>
  <c r="E8" i="7"/>
  <c r="E9" i="7"/>
  <c r="E7" i="7"/>
  <c r="C8" i="7"/>
  <c r="C9" i="7"/>
  <c r="C10" i="7"/>
  <c r="B22" i="7" s="1"/>
  <c r="E16" i="6"/>
  <c r="D16" i="6"/>
  <c r="C16" i="6"/>
  <c r="J10" i="6"/>
  <c r="C10" i="6" s="1"/>
  <c r="B22" i="6" s="1"/>
  <c r="B16" i="5"/>
  <c r="C16" i="4"/>
  <c r="B16" i="3"/>
  <c r="C16" i="3"/>
  <c r="B20" i="2"/>
  <c r="B21" i="2"/>
  <c r="F10" i="2"/>
  <c r="C10" i="2" s="1"/>
  <c r="B22" i="2" s="1"/>
  <c r="B25" i="24"/>
  <c r="C13" i="24" s="1"/>
  <c r="F18" i="22"/>
  <c r="F19" i="22" s="1"/>
  <c r="I32" i="29"/>
  <c r="I34" i="29" s="1"/>
  <c r="C48" i="29"/>
  <c r="B48" i="29"/>
  <c r="C52" i="30"/>
  <c r="F9" i="30"/>
  <c r="F10" i="30"/>
  <c r="C10" i="30" s="1"/>
  <c r="B54" i="30" s="1"/>
  <c r="F11" i="30"/>
  <c r="E11" i="30" s="1"/>
  <c r="C55" i="30" s="1"/>
  <c r="F12" i="30"/>
  <c r="C12" i="30" s="1"/>
  <c r="B56" i="30" s="1"/>
  <c r="F13" i="30"/>
  <c r="F14" i="30"/>
  <c r="C14" i="30" s="1"/>
  <c r="B58" i="30" s="1"/>
  <c r="F15" i="30"/>
  <c r="E15" i="30" s="1"/>
  <c r="C59" i="30" s="1"/>
  <c r="F16" i="30"/>
  <c r="E16" i="30" s="1"/>
  <c r="C60" i="30" s="1"/>
  <c r="F17" i="30"/>
  <c r="F18" i="30"/>
  <c r="C18" i="30" s="1"/>
  <c r="B62" i="30" s="1"/>
  <c r="F19" i="30"/>
  <c r="E19" i="30" s="1"/>
  <c r="C63" i="30" s="1"/>
  <c r="F20" i="30"/>
  <c r="C20" i="30" s="1"/>
  <c r="B64" i="30" s="1"/>
  <c r="F21" i="30"/>
  <c r="E21" i="30" s="1"/>
  <c r="C65" i="30" s="1"/>
  <c r="F22" i="30"/>
  <c r="E22" i="30" s="1"/>
  <c r="C66" i="30" s="1"/>
  <c r="F23" i="30"/>
  <c r="E23" i="30" s="1"/>
  <c r="C67" i="30" s="1"/>
  <c r="F24" i="30"/>
  <c r="E24" i="30" s="1"/>
  <c r="C68" i="30" s="1"/>
  <c r="F8" i="30"/>
  <c r="C8" i="30"/>
  <c r="B52" i="30"/>
  <c r="C46" i="30"/>
  <c r="B47" i="30"/>
  <c r="D25" i="30"/>
  <c r="E9" i="30"/>
  <c r="C53" i="30" s="1"/>
  <c r="E10" i="30"/>
  <c r="C54" i="30" s="1"/>
  <c r="E13" i="30"/>
  <c r="C57" i="30" s="1"/>
  <c r="E14" i="30"/>
  <c r="C58" i="30" s="1"/>
  <c r="E17" i="30"/>
  <c r="C61" i="30" s="1"/>
  <c r="E8" i="30"/>
  <c r="C9" i="30"/>
  <c r="B53" i="30" s="1"/>
  <c r="C11" i="30"/>
  <c r="B55" i="30" s="1"/>
  <c r="C13" i="30"/>
  <c r="B57" i="30" s="1"/>
  <c r="C17" i="30"/>
  <c r="B61" i="30" s="1"/>
  <c r="C21" i="30"/>
  <c r="B65" i="30" s="1"/>
  <c r="C22" i="30"/>
  <c r="B66" i="30" s="1"/>
  <c r="C15" i="25"/>
  <c r="C16" i="25"/>
  <c r="C14" i="25"/>
  <c r="D15" i="25"/>
  <c r="D14" i="25"/>
  <c r="B15" i="25"/>
  <c r="B16" i="25"/>
  <c r="B14" i="25"/>
  <c r="F10" i="25"/>
  <c r="H10" i="25" s="1"/>
  <c r="H9" i="25"/>
  <c r="G9" i="25" s="1"/>
  <c r="D21" i="25" s="1"/>
  <c r="H8" i="25"/>
  <c r="E8" i="25" s="1"/>
  <c r="C20" i="25" s="1"/>
  <c r="I10" i="19" l="1"/>
  <c r="E22" i="19" s="1"/>
  <c r="G10" i="19"/>
  <c r="D22" i="19" s="1"/>
  <c r="E10" i="19"/>
  <c r="C22" i="19" s="1"/>
  <c r="K10" i="19"/>
  <c r="F22" i="19" s="1"/>
  <c r="C14" i="21"/>
  <c r="C34" i="22"/>
  <c r="B34" i="22"/>
  <c r="G8" i="22"/>
  <c r="D40" i="22" s="1"/>
  <c r="E42" i="22"/>
  <c r="D34" i="22"/>
  <c r="E44" i="22"/>
  <c r="E45" i="22"/>
  <c r="E46" i="22"/>
  <c r="E43" i="22"/>
  <c r="E39" i="22"/>
  <c r="E47" i="22"/>
  <c r="E40" i="22"/>
  <c r="E48" i="22"/>
  <c r="E41" i="22"/>
  <c r="E49" i="22"/>
  <c r="C12" i="21"/>
  <c r="C11" i="21"/>
  <c r="C13" i="21"/>
  <c r="C10" i="21"/>
  <c r="C17" i="21"/>
  <c r="C9" i="21"/>
  <c r="C16" i="21"/>
  <c r="C8" i="21"/>
  <c r="E10" i="16"/>
  <c r="C22" i="16" s="1"/>
  <c r="C19" i="30"/>
  <c r="B63" i="30" s="1"/>
  <c r="E18" i="30"/>
  <c r="C62" i="30" s="1"/>
  <c r="F25" i="30"/>
  <c r="E12" i="30"/>
  <c r="C56" i="30" s="1"/>
  <c r="E20" i="30"/>
  <c r="C64" i="30" s="1"/>
  <c r="C19" i="24"/>
  <c r="C11" i="24"/>
  <c r="C20" i="24"/>
  <c r="C12" i="24"/>
  <c r="C10" i="24"/>
  <c r="C18" i="24"/>
  <c r="C25" i="24"/>
  <c r="C17" i="24"/>
  <c r="C9" i="24"/>
  <c r="C24" i="24"/>
  <c r="C16" i="24"/>
  <c r="C23" i="24"/>
  <c r="C15" i="24"/>
  <c r="C22" i="24"/>
  <c r="C14" i="24"/>
  <c r="C8" i="24"/>
  <c r="C21" i="24"/>
  <c r="H11" i="25"/>
  <c r="G11" i="25" s="1"/>
  <c r="D23" i="25" s="1"/>
  <c r="C10" i="19"/>
  <c r="B22" i="19" s="1"/>
  <c r="O10" i="19"/>
  <c r="H22" i="19" s="1"/>
  <c r="E10" i="18"/>
  <c r="C22" i="18" s="1"/>
  <c r="C10" i="18"/>
  <c r="B22" i="18" s="1"/>
  <c r="K10" i="18"/>
  <c r="F22" i="18" s="1"/>
  <c r="I10" i="18"/>
  <c r="E22" i="18" s="1"/>
  <c r="C10" i="17"/>
  <c r="B22" i="17" s="1"/>
  <c r="E10" i="15"/>
  <c r="C22" i="15" s="1"/>
  <c r="E10" i="14"/>
  <c r="C22" i="14" s="1"/>
  <c r="E10" i="8"/>
  <c r="C22" i="8" s="1"/>
  <c r="C22" i="7"/>
  <c r="G10" i="6"/>
  <c r="D22" i="6" s="1"/>
  <c r="E10" i="6"/>
  <c r="C22" i="6" s="1"/>
  <c r="I10" i="6"/>
  <c r="E22" i="6" s="1"/>
  <c r="F10" i="3"/>
  <c r="E10" i="2"/>
  <c r="C22" i="2" s="1"/>
  <c r="G14" i="22"/>
  <c r="D46" i="22" s="1"/>
  <c r="G15" i="22"/>
  <c r="D47" i="22" s="1"/>
  <c r="G13" i="22"/>
  <c r="D45" i="22" s="1"/>
  <c r="G12" i="22"/>
  <c r="D44" i="22" s="1"/>
  <c r="G11" i="22"/>
  <c r="D43" i="22" s="1"/>
  <c r="G7" i="22"/>
  <c r="D39" i="22" s="1"/>
  <c r="G10" i="22"/>
  <c r="D42" i="22" s="1"/>
  <c r="G17" i="22"/>
  <c r="D49" i="22" s="1"/>
  <c r="G9" i="22"/>
  <c r="D41" i="22" s="1"/>
  <c r="G16" i="22"/>
  <c r="D48" i="22" s="1"/>
  <c r="C24" i="30"/>
  <c r="B68" i="30" s="1"/>
  <c r="C16" i="30"/>
  <c r="B60" i="30" s="1"/>
  <c r="C23" i="30"/>
  <c r="B67" i="30" s="1"/>
  <c r="C15" i="30"/>
  <c r="B59" i="30" s="1"/>
  <c r="D16" i="25"/>
  <c r="C9" i="25"/>
  <c r="B21" i="25" s="1"/>
  <c r="E9" i="25"/>
  <c r="C21" i="25" s="1"/>
  <c r="G8" i="25"/>
  <c r="D20" i="25" s="1"/>
  <c r="C8" i="25"/>
  <c r="B20" i="25" s="1"/>
  <c r="C10" i="25"/>
  <c r="B22" i="25" s="1"/>
  <c r="G10" i="25"/>
  <c r="D22" i="25" s="1"/>
  <c r="C22" i="25"/>
  <c r="E10" i="3" l="1"/>
  <c r="C22" i="3" s="1"/>
  <c r="C10" i="3"/>
  <c r="B22" i="3" s="1"/>
  <c r="C25" i="30"/>
  <c r="B69" i="30" s="1"/>
  <c r="E25" i="30"/>
  <c r="C69" i="30" s="1"/>
  <c r="C11" i="25"/>
  <c r="B23" i="25" s="1"/>
  <c r="E11" i="25"/>
  <c r="C23" i="25" s="1"/>
  <c r="H20" i="19"/>
  <c r="H21" i="19"/>
  <c r="H19" i="19"/>
  <c r="G20" i="19"/>
  <c r="G21" i="19"/>
  <c r="G19" i="19"/>
  <c r="F20" i="19"/>
  <c r="F21" i="19"/>
  <c r="F19" i="19"/>
  <c r="I8" i="19"/>
  <c r="I9" i="19"/>
  <c r="I7" i="19"/>
  <c r="E19" i="19" s="1"/>
  <c r="E20" i="19"/>
  <c r="E21" i="19"/>
  <c r="D20" i="19"/>
  <c r="D21" i="19"/>
  <c r="D19" i="19"/>
  <c r="C20" i="19"/>
  <c r="C21" i="19"/>
  <c r="C19" i="19"/>
  <c r="B20" i="19"/>
  <c r="B21" i="19"/>
  <c r="B19" i="19"/>
  <c r="H14" i="19"/>
  <c r="H15" i="19"/>
  <c r="H13" i="19"/>
  <c r="G14" i="19"/>
  <c r="G15" i="19"/>
  <c r="G13" i="19"/>
  <c r="F14" i="19"/>
  <c r="F15" i="19"/>
  <c r="F13" i="19"/>
  <c r="E14" i="19"/>
  <c r="E15" i="19"/>
  <c r="E13" i="19"/>
  <c r="D14" i="19"/>
  <c r="D15" i="19"/>
  <c r="D13" i="19"/>
  <c r="C14" i="19"/>
  <c r="C15" i="19"/>
  <c r="C13" i="19"/>
  <c r="B14" i="19"/>
  <c r="B15" i="19"/>
  <c r="B13" i="19"/>
  <c r="E8" i="19"/>
  <c r="E9" i="19"/>
  <c r="G8" i="19"/>
  <c r="G9" i="19"/>
  <c r="K8" i="19"/>
  <c r="K9" i="19"/>
  <c r="M8" i="19"/>
  <c r="M9" i="19"/>
  <c r="O8" i="19"/>
  <c r="O9" i="19"/>
  <c r="M7" i="19"/>
  <c r="K7" i="19"/>
  <c r="G7" i="19"/>
  <c r="N9" i="19"/>
  <c r="E7" i="19"/>
  <c r="P8" i="19"/>
  <c r="P9" i="19"/>
  <c r="C9" i="19" s="1"/>
  <c r="P7" i="19"/>
  <c r="C7" i="19" s="1"/>
  <c r="C8" i="19"/>
  <c r="F20" i="18"/>
  <c r="F21" i="18"/>
  <c r="F19" i="18"/>
  <c r="E20" i="18"/>
  <c r="E21" i="18"/>
  <c r="E19" i="18"/>
  <c r="D20" i="18"/>
  <c r="D21" i="18"/>
  <c r="D19" i="18"/>
  <c r="C20" i="18"/>
  <c r="C21" i="18"/>
  <c r="C19" i="18"/>
  <c r="B20" i="18"/>
  <c r="B21" i="18"/>
  <c r="B19" i="18"/>
  <c r="F14" i="18"/>
  <c r="F15" i="18"/>
  <c r="F13" i="18"/>
  <c r="E14" i="18"/>
  <c r="E15" i="18"/>
  <c r="E13" i="18"/>
  <c r="D14" i="18"/>
  <c r="D15" i="18"/>
  <c r="D13" i="18"/>
  <c r="C14" i="18"/>
  <c r="C15" i="18"/>
  <c r="C13" i="18"/>
  <c r="B14" i="18"/>
  <c r="B15" i="18"/>
  <c r="B13" i="18"/>
  <c r="L8" i="18"/>
  <c r="L9" i="18"/>
  <c r="I9" i="18" s="1"/>
  <c r="K8" i="18"/>
  <c r="K9" i="18"/>
  <c r="I8" i="18"/>
  <c r="G8" i="18"/>
  <c r="G9" i="18"/>
  <c r="E8" i="18"/>
  <c r="E9" i="18"/>
  <c r="C8" i="18"/>
  <c r="C9" i="18"/>
  <c r="K7" i="18"/>
  <c r="I7" i="18"/>
  <c r="G7" i="18"/>
  <c r="L7" i="18"/>
  <c r="C7" i="18"/>
  <c r="E7" i="18"/>
  <c r="C19" i="17"/>
  <c r="B20" i="17"/>
  <c r="B21" i="17"/>
  <c r="B19" i="17"/>
  <c r="C14" i="17"/>
  <c r="C15" i="17"/>
  <c r="C13" i="17"/>
  <c r="B14" i="17"/>
  <c r="B15" i="17"/>
  <c r="B13" i="17"/>
  <c r="B9" i="17"/>
  <c r="F8" i="17"/>
  <c r="C8" i="17" s="1"/>
  <c r="F7" i="17"/>
  <c r="C7" i="17"/>
  <c r="F9" i="17"/>
  <c r="B9" i="15"/>
  <c r="C30" i="13"/>
  <c r="B20" i="8"/>
  <c r="B21" i="8"/>
  <c r="B19" i="8"/>
  <c r="C14" i="8"/>
  <c r="C15" i="8"/>
  <c r="C13" i="8"/>
  <c r="B14" i="8"/>
  <c r="B15" i="8"/>
  <c r="B13" i="8"/>
  <c r="E8" i="8"/>
  <c r="E7" i="8"/>
  <c r="C8" i="8"/>
  <c r="F8" i="8"/>
  <c r="F9" i="8"/>
  <c r="E9" i="8" s="1"/>
  <c r="F7" i="8"/>
  <c r="C7" i="8" s="1"/>
  <c r="F8" i="7"/>
  <c r="F9" i="7"/>
  <c r="F7" i="7"/>
  <c r="C7" i="7" s="1"/>
  <c r="E21" i="6"/>
  <c r="E19" i="6"/>
  <c r="D21" i="6"/>
  <c r="D19" i="6"/>
  <c r="C21" i="6"/>
  <c r="C19" i="6"/>
  <c r="B21" i="6"/>
  <c r="B19" i="6"/>
  <c r="E9" i="6"/>
  <c r="E14" i="6"/>
  <c r="E15" i="6"/>
  <c r="E13" i="6"/>
  <c r="D14" i="6"/>
  <c r="D15" i="6"/>
  <c r="D13" i="6"/>
  <c r="C14" i="6"/>
  <c r="C15" i="6"/>
  <c r="C13" i="6"/>
  <c r="B14" i="6"/>
  <c r="B15" i="6"/>
  <c r="B13" i="6"/>
  <c r="J8" i="6"/>
  <c r="C8" i="6" s="1"/>
  <c r="B20" i="6" s="1"/>
  <c r="J9" i="6"/>
  <c r="I9" i="6" s="1"/>
  <c r="J7" i="6"/>
  <c r="I7" i="6" s="1"/>
  <c r="C7" i="4"/>
  <c r="B19" i="4" s="1"/>
  <c r="C20" i="5"/>
  <c r="C21" i="5"/>
  <c r="C19" i="5"/>
  <c r="B20" i="5"/>
  <c r="B21" i="5"/>
  <c r="B19" i="5"/>
  <c r="C14" i="5"/>
  <c r="C15" i="5"/>
  <c r="C13" i="5"/>
  <c r="E9" i="5"/>
  <c r="E8" i="5"/>
  <c r="E7" i="5"/>
  <c r="B14" i="5"/>
  <c r="B15" i="5"/>
  <c r="B13" i="5"/>
  <c r="F8" i="5"/>
  <c r="F9" i="5"/>
  <c r="F7" i="5"/>
  <c r="C7" i="5" s="1"/>
  <c r="B9" i="5"/>
  <c r="C8" i="5"/>
  <c r="C9" i="5"/>
  <c r="C20" i="4"/>
  <c r="C21" i="4"/>
  <c r="C19" i="4"/>
  <c r="B20" i="4"/>
  <c r="B21" i="4"/>
  <c r="C14" i="4"/>
  <c r="C15" i="4"/>
  <c r="C13" i="4"/>
  <c r="C8" i="4"/>
  <c r="C9" i="4"/>
  <c r="E8" i="4"/>
  <c r="E7" i="4"/>
  <c r="F8" i="4"/>
  <c r="F9" i="4"/>
  <c r="E9" i="4" s="1"/>
  <c r="F7" i="4"/>
  <c r="B14" i="4"/>
  <c r="B15" i="4"/>
  <c r="B13" i="4"/>
  <c r="B9" i="3"/>
  <c r="F9" i="3" s="1"/>
  <c r="C9" i="3" s="1"/>
  <c r="B21" i="3" s="1"/>
  <c r="C20" i="3"/>
  <c r="C19" i="3"/>
  <c r="B20" i="3"/>
  <c r="B19" i="3"/>
  <c r="C14" i="3"/>
  <c r="C15" i="3"/>
  <c r="C13" i="3"/>
  <c r="B14" i="3"/>
  <c r="B15" i="3"/>
  <c r="B13" i="3"/>
  <c r="F8" i="3"/>
  <c r="C8" i="3" s="1"/>
  <c r="C20" i="2"/>
  <c r="E8" i="2"/>
  <c r="E9" i="2"/>
  <c r="C21" i="2" s="1"/>
  <c r="C15" i="2"/>
  <c r="B15" i="2"/>
  <c r="F8" i="2"/>
  <c r="F9" i="2"/>
  <c r="C8" i="2"/>
  <c r="C13" i="16"/>
  <c r="C20" i="16"/>
  <c r="C21" i="16"/>
  <c r="C19" i="16"/>
  <c r="B20" i="16"/>
  <c r="B19" i="16"/>
  <c r="F8" i="16"/>
  <c r="C8" i="16" s="1"/>
  <c r="F9" i="16"/>
  <c r="C9" i="16" s="1"/>
  <c r="B21" i="16" s="1"/>
  <c r="F7" i="16"/>
  <c r="C7" i="16"/>
  <c r="C14" i="15"/>
  <c r="C15" i="15"/>
  <c r="C13" i="15"/>
  <c r="B14" i="15"/>
  <c r="B15" i="15"/>
  <c r="B13" i="15"/>
  <c r="C20" i="15"/>
  <c r="C19" i="15"/>
  <c r="E8" i="15"/>
  <c r="E7" i="15"/>
  <c r="B20" i="15"/>
  <c r="B19" i="15"/>
  <c r="F8" i="15"/>
  <c r="C8" i="15" s="1"/>
  <c r="F9" i="15"/>
  <c r="C9" i="15" s="1"/>
  <c r="B21" i="15" s="1"/>
  <c r="F7" i="15"/>
  <c r="C7" i="15" s="1"/>
  <c r="C20" i="14"/>
  <c r="C19" i="14"/>
  <c r="B20" i="14"/>
  <c r="B19" i="14"/>
  <c r="C14" i="14"/>
  <c r="C15" i="14"/>
  <c r="C13" i="14"/>
  <c r="B14" i="14"/>
  <c r="B15" i="14"/>
  <c r="B13" i="14"/>
  <c r="F8" i="14"/>
  <c r="C8" i="14" s="1"/>
  <c r="F9" i="14"/>
  <c r="C9" i="14" s="1"/>
  <c r="B21" i="14" s="1"/>
  <c r="F7" i="14"/>
  <c r="C7" i="14" s="1"/>
  <c r="E8" i="14"/>
  <c r="E7" i="14"/>
  <c r="C9" i="2"/>
  <c r="F7" i="2"/>
  <c r="C7" i="2" s="1"/>
  <c r="B19" i="2" s="1"/>
  <c r="E7" i="2" l="1"/>
  <c r="C19" i="2" s="1"/>
  <c r="C9" i="17"/>
  <c r="E9" i="15"/>
  <c r="C21" i="15" s="1"/>
  <c r="E9" i="14"/>
  <c r="C21" i="14" s="1"/>
  <c r="C9" i="13"/>
  <c r="C22" i="13"/>
  <c r="C7" i="13"/>
  <c r="C13" i="13"/>
  <c r="C28" i="13"/>
  <c r="C12" i="13"/>
  <c r="C19" i="13"/>
  <c r="C18" i="13"/>
  <c r="C25" i="13"/>
  <c r="C24" i="13"/>
  <c r="C16" i="13"/>
  <c r="C8" i="13"/>
  <c r="C14" i="13"/>
  <c r="C21" i="13"/>
  <c r="C20" i="13"/>
  <c r="C27" i="13"/>
  <c r="C11" i="13"/>
  <c r="C26" i="13"/>
  <c r="C10" i="13"/>
  <c r="C17" i="13"/>
  <c r="C23" i="13"/>
  <c r="C15" i="13"/>
  <c r="C9" i="8"/>
  <c r="C9" i="6"/>
  <c r="E8" i="6"/>
  <c r="C20" i="6" s="1"/>
  <c r="G9" i="6"/>
  <c r="G8" i="6"/>
  <c r="D20" i="6" s="1"/>
  <c r="C7" i="6"/>
  <c r="G7" i="6"/>
  <c r="E7" i="6"/>
  <c r="I8" i="6"/>
  <c r="E20" i="6" s="1"/>
  <c r="E9" i="3"/>
  <c r="C21" i="3" s="1"/>
  <c r="E8" i="3"/>
  <c r="F7" i="3"/>
  <c r="E7" i="3" s="1"/>
  <c r="C7" i="3"/>
  <c r="G7" i="3" l="1"/>
  <c r="F10" i="4" l="1"/>
  <c r="C10" i="4" s="1"/>
  <c r="B22" i="4" s="1"/>
  <c r="E10" i="4" l="1"/>
  <c r="C22" i="4" s="1"/>
  <c r="F10" i="5"/>
  <c r="C16" i="5"/>
  <c r="C10" i="5" l="1"/>
  <c r="B22" i="5" s="1"/>
  <c r="E10" i="5"/>
  <c r="C22" i="5" s="1"/>
</calcChain>
</file>

<file path=xl/sharedStrings.xml><?xml version="1.0" encoding="utf-8"?>
<sst xmlns="http://schemas.openxmlformats.org/spreadsheetml/2006/main" count="1884" uniqueCount="329">
  <si>
    <t>Orden</t>
  </si>
  <si>
    <t>Elemento</t>
  </si>
  <si>
    <t>Tabla</t>
  </si>
  <si>
    <t>Año</t>
  </si>
  <si>
    <t>N</t>
  </si>
  <si>
    <t>%</t>
  </si>
  <si>
    <t>Total</t>
  </si>
  <si>
    <t>Año 2001</t>
  </si>
  <si>
    <t>Año 2002</t>
  </si>
  <si>
    <t>Año 2003</t>
  </si>
  <si>
    <t>Año 2004</t>
  </si>
  <si>
    <t>Año 2005</t>
  </si>
  <si>
    <t>Año 2006</t>
  </si>
  <si>
    <t>Año 2007</t>
  </si>
  <si>
    <t>Año 2008</t>
  </si>
  <si>
    <t>Año 2009</t>
  </si>
  <si>
    <t>Año 2010</t>
  </si>
  <si>
    <t>Año 2011</t>
  </si>
  <si>
    <t>Año 2012</t>
  </si>
  <si>
    <t>Año 2013</t>
  </si>
  <si>
    <t>Año 2014</t>
  </si>
  <si>
    <t>Año 2015</t>
  </si>
  <si>
    <t>Año 2016</t>
  </si>
  <si>
    <t>Año 2017</t>
  </si>
  <si>
    <t>Año 2018</t>
  </si>
  <si>
    <t>Año 2019</t>
  </si>
  <si>
    <t>Hombre</t>
  </si>
  <si>
    <t>Mujer</t>
  </si>
  <si>
    <t xml:space="preserve">% </t>
  </si>
  <si>
    <t>18 y más años</t>
  </si>
  <si>
    <t>Menor de 18 años</t>
  </si>
  <si>
    <t>Indígena</t>
  </si>
  <si>
    <t>No indígena</t>
  </si>
  <si>
    <t>Extranjero</t>
  </si>
  <si>
    <t>Acción Privada</t>
  </si>
  <si>
    <t>Monitorio</t>
  </si>
  <si>
    <t>Ordinario</t>
  </si>
  <si>
    <t>Simplificado</t>
  </si>
  <si>
    <t>No ingreso por control de detención</t>
  </si>
  <si>
    <t>Sí ingreso por control de detención</t>
  </si>
  <si>
    <t>No decreto prisión preventiva o internación provisoria</t>
  </si>
  <si>
    <t>Sí decreto prisión preventiva o internación provisoria</t>
  </si>
  <si>
    <t>Región</t>
  </si>
  <si>
    <t>Arica y Parinacota</t>
  </si>
  <si>
    <t>Tarapacá</t>
  </si>
  <si>
    <t>Antofagasta</t>
  </si>
  <si>
    <t>Atacama</t>
  </si>
  <si>
    <t>Coquimbo</t>
  </si>
  <si>
    <t>Valparaíso</t>
  </si>
  <si>
    <t>Libertador Bernardo O'Higgins</t>
  </si>
  <si>
    <t>Maule</t>
  </si>
  <si>
    <t>Bio Bío</t>
  </si>
  <si>
    <t>La Araucanía</t>
  </si>
  <si>
    <t>Los Ríos</t>
  </si>
  <si>
    <t>Los Lagos</t>
  </si>
  <si>
    <t>Aysén</t>
  </si>
  <si>
    <t>Magallanes y Antártica Chilena</t>
  </si>
  <si>
    <t>Agrupación delitos</t>
  </si>
  <si>
    <t>Cuasidelitos</t>
  </si>
  <si>
    <t>Delitos Contra la Fe Pública</t>
  </si>
  <si>
    <t>Delitos Contra la Libertad e Intimidad de las Personas</t>
  </si>
  <si>
    <t>Delitos contra las leyes de propiedad intelectual e industrial</t>
  </si>
  <si>
    <t>Delitos de Justicia Militar</t>
  </si>
  <si>
    <t>Delitos de tortura, malos tratos, genocidio y lesa humanidad</t>
  </si>
  <si>
    <t>Delitos Económicos y tributarios</t>
  </si>
  <si>
    <t>Delitos Funcionarios</t>
  </si>
  <si>
    <t>Delitos Ley de Drogas</t>
  </si>
  <si>
    <t>Delitos Ley de Tránsito</t>
  </si>
  <si>
    <t>Delitos Leyes Especiales</t>
  </si>
  <si>
    <t>Delitos sexuales</t>
  </si>
  <si>
    <t>Faltas</t>
  </si>
  <si>
    <t>Hechos de relevancia criminal</t>
  </si>
  <si>
    <t>Homicidios</t>
  </si>
  <si>
    <t>Hurto</t>
  </si>
  <si>
    <t>Lesiones</t>
  </si>
  <si>
    <t>Otros Delitos</t>
  </si>
  <si>
    <t>Otros delitos contra la propiedad</t>
  </si>
  <si>
    <t>Robos</t>
  </si>
  <si>
    <t>Robos no violentos</t>
  </si>
  <si>
    <t>Año término</t>
  </si>
  <si>
    <t>0 audiencias</t>
  </si>
  <si>
    <t>1 a 2  audiencias</t>
  </si>
  <si>
    <t>3 a 4  audiencias</t>
  </si>
  <si>
    <t>5 a 6  audiencias</t>
  </si>
  <si>
    <t>7 y más audiencias</t>
  </si>
  <si>
    <t>0 días a 1 mes</t>
  </si>
  <si>
    <t xml:space="preserve"> Más de 1 mes a 2 meses</t>
  </si>
  <si>
    <t xml:space="preserve"> Más de 2 meses a 3 meses</t>
  </si>
  <si>
    <t xml:space="preserve"> Más de 3 meses a 4 meses</t>
  </si>
  <si>
    <t xml:space="preserve"> Más de 4 meses a 6 meses</t>
  </si>
  <si>
    <t xml:space="preserve"> Más de 6 meses a 1 año</t>
  </si>
  <si>
    <t xml:space="preserve"> Más de 1 año</t>
  </si>
  <si>
    <t>Agrupación formas de término</t>
  </si>
  <si>
    <t>Absolución</t>
  </si>
  <si>
    <t>Condena</t>
  </si>
  <si>
    <t>Delito Reformalizado</t>
  </si>
  <si>
    <t>Derivación</t>
  </si>
  <si>
    <t>Facultativos de la Fiscalía</t>
  </si>
  <si>
    <t>Medidas de seguridad</t>
  </si>
  <si>
    <t>Otras formas de término</t>
  </si>
  <si>
    <t>Procedimiento Monitorio</t>
  </si>
  <si>
    <t>Salida Alternativa</t>
  </si>
  <si>
    <t>Sobreseimiento Definitivo</t>
  </si>
  <si>
    <t>Sobreseimiento Temporal</t>
  </si>
  <si>
    <t>Sin prisión preventiva o internación provisoria</t>
  </si>
  <si>
    <t>En prisión preventiva o internación provisoria entre 0 a 15 días</t>
  </si>
  <si>
    <t>En prisión preventiva o internación provisoria entre 16 días a menos de 6 meses</t>
  </si>
  <si>
    <t>En prisión preventiva o internación provisoria entre 6 meses y más</t>
  </si>
  <si>
    <t>Metropolitana Norte</t>
  </si>
  <si>
    <t>Metropolitana Sur</t>
  </si>
  <si>
    <t>Medidas del art. 155</t>
  </si>
  <si>
    <t>Prisión preventiva o internación provisoria</t>
  </si>
  <si>
    <t>Otras medidas cautelares</t>
  </si>
  <si>
    <t>Causa-imputado con 1 o más juicios orales</t>
  </si>
  <si>
    <t>Tipo Peritaje</t>
  </si>
  <si>
    <t>Monto</t>
  </si>
  <si>
    <t>Antropológico</t>
  </si>
  <si>
    <t>Asistente Social</t>
  </si>
  <si>
    <t>Balístico</t>
  </si>
  <si>
    <t>Bioquímico</t>
  </si>
  <si>
    <t>Caligráfico</t>
  </si>
  <si>
    <t>Dactiloscópico</t>
  </si>
  <si>
    <t>Doctor en Derecho</t>
  </si>
  <si>
    <t>Fotografía</t>
  </si>
  <si>
    <t>Informática</t>
  </si>
  <si>
    <t>Investigación Criminalista</t>
  </si>
  <si>
    <t>Investigación de Accidentes</t>
  </si>
  <si>
    <t>Medico Legista</t>
  </si>
  <si>
    <t>Neurológico</t>
  </si>
  <si>
    <t>Otro</t>
  </si>
  <si>
    <t>Psicológico</t>
  </si>
  <si>
    <t>Psiquiátrico</t>
  </si>
  <si>
    <t>Químico Farmacéutico</t>
  </si>
  <si>
    <t>Sociológico</t>
  </si>
  <si>
    <t>Telecomunicaciones</t>
  </si>
  <si>
    <t>Toxicólogo</t>
  </si>
  <si>
    <t>Traducción</t>
  </si>
  <si>
    <t>Traducción Sordomudos</t>
  </si>
  <si>
    <t>Administrativo</t>
  </si>
  <si>
    <t>Judicial</t>
  </si>
  <si>
    <t>Ñuble</t>
  </si>
  <si>
    <t>Libertador Bernardo O’Higgins</t>
  </si>
  <si>
    <t>Causa-imputado vinculados a audiencias de control de detención efectuados</t>
  </si>
  <si>
    <t>Topógrafía</t>
  </si>
  <si>
    <t>Audiencias efectivas desarrolladas</t>
  </si>
  <si>
    <t>PAIS</t>
  </si>
  <si>
    <t>ORDEN GRAF</t>
  </si>
  <si>
    <t>PROMEDIO</t>
  </si>
  <si>
    <t>Otros [inferior a 1%]</t>
  </si>
  <si>
    <t>Año 2020</t>
  </si>
  <si>
    <t>Pagina: Medidas cautelares.</t>
  </si>
  <si>
    <t>Pagina: Audiencias efectivas.</t>
  </si>
  <si>
    <t>Otros Delitos contra la propiedad</t>
  </si>
  <si>
    <t>Delitos ley de Tránsito</t>
  </si>
  <si>
    <t>Pagina: Requerimientos ingresados</t>
  </si>
  <si>
    <t>Pagina: Especialidad</t>
  </si>
  <si>
    <t>Bomberos</t>
  </si>
  <si>
    <t>Ginecológico</t>
  </si>
  <si>
    <r>
      <t xml:space="preserve">Titulo
</t>
    </r>
    <r>
      <rPr>
        <b/>
        <sz val="9"/>
        <color rgb="FFFFC000"/>
        <rFont val="Calibri"/>
        <family val="2"/>
        <scheme val="minor"/>
      </rPr>
      <t>[LINK ACCESO DIRECTO A ELEMENTO]</t>
    </r>
  </si>
  <si>
    <t>Año 2021</t>
  </si>
  <si>
    <t>Pagina: En trámite.</t>
  </si>
  <si>
    <t>Pagina: Proyecto inocentes (términos).</t>
  </si>
  <si>
    <t>Abogado Penal</t>
  </si>
  <si>
    <t>Contadores</t>
  </si>
  <si>
    <t>Fotógrafía Forense</t>
  </si>
  <si>
    <t>Químico</t>
  </si>
  <si>
    <t xml:space="preserve">Observacion: Aplica filtro fecha de ingreso no en blanco. Región recinto. Se descuenta requerimiento tipo "no formalizado", "requerimiento visita carcel" y "requerimeinto Petición Abierta(Piloto)". </t>
  </si>
  <si>
    <t>Observacion: Aplica filtro ejerce defensa y causa-imputado sin delitos.</t>
  </si>
  <si>
    <t>Observacion: Hasta 2020, aplica filtro ejerce defensa. Para mantener coherencia con datos informados por otras unidades, esto no se considera.</t>
  </si>
  <si>
    <t xml:space="preserve">Observacion: Hasta 2020, aplica filtro ejerce defensa. Para mantener coherencia con datos informados por otras unidades, esto no se considera. Desde los datos, 250 formas de término no cuentan con agrupación de forma de término. En su totalidad corresponden a sobreseimientos definitivos en procedimiento monitorio. </t>
  </si>
  <si>
    <t>Año 2022</t>
  </si>
  <si>
    <t>Gráfico N°14: Causa-imputado terminadas, 2020 y 2022. Segmentado por nacionalidad.</t>
  </si>
  <si>
    <t>Tabla N°2: Principales delitos asociados a causa-imputado ingresadas, 2022. Segmentado por región.</t>
  </si>
  <si>
    <t>FUENTE: Power BI &gt; Gestion Regional &gt; Requerimientos en trámite (PENITENCIARIO)</t>
  </si>
  <si>
    <t>FUENTE: Power BI &gt; Gestion Regional &gt; Gestion de peritajes</t>
  </si>
  <si>
    <t>Comunicación</t>
  </si>
  <si>
    <t>Exámenes de Laboratorio</t>
  </si>
  <si>
    <t>Internet</t>
  </si>
  <si>
    <t>Ligüística</t>
  </si>
  <si>
    <t>Patólogo Forense</t>
  </si>
  <si>
    <t>Prevención de Riesgos</t>
  </si>
  <si>
    <t>Libertador Bernardo O Higgins</t>
  </si>
  <si>
    <t>del Maule</t>
  </si>
  <si>
    <t>del Biobío</t>
  </si>
  <si>
    <t>los Ríos</t>
  </si>
  <si>
    <t>Aysen</t>
  </si>
  <si>
    <t xml:space="preserve">Magallanes </t>
  </si>
  <si>
    <t>FUENTE: [BD_2022] Power BI &gt; Estadisticas &gt; Ingresos-Términos enero a diciembre 2022</t>
  </si>
  <si>
    <t>Gráfico N° 23: Informes periciales pagados, 2022. Segmentado por tipo de peritaje.</t>
  </si>
  <si>
    <t>Año 2023</t>
  </si>
  <si>
    <t>Gráfico N°6: Causa-imputado ingresadas, 2020 - 2023. Segmentado por procedimiento de ingreso.</t>
  </si>
  <si>
    <t>FUENTE: [BD_2023] Power BI &gt; Estadisticas &gt; Ingresos-Términos enero a diciembre 2023</t>
  </si>
  <si>
    <t>Gráfico N°15: Causa-imputado terminadas, 2020 y 2023. Segmentado por número de audiencias desarrolladas.</t>
  </si>
  <si>
    <t>Arquitectura Técnica</t>
  </si>
  <si>
    <t>Imagenología - Radiología</t>
  </si>
  <si>
    <t>Ingeniería de Montes</t>
  </si>
  <si>
    <t>Negligencia Médica</t>
  </si>
  <si>
    <t>Gráfico N°2: Causa-imputado ingresadas, 2020 - 2023. Segmentado por sexo.</t>
  </si>
  <si>
    <t>Gráfico N°3: Causa-imputado ingresadas, 2020 - 2023. Segmentado por tramo de edad.</t>
  </si>
  <si>
    <t>Gráfico N°4: Causa-imputado ingresadas, 2020 - 2023. Segmentado por auto reporte de etnia.</t>
  </si>
  <si>
    <t>Gráfico N°7: Causa-imputado ingresadas, 2020 - 2023. Segmentado por ingreso vía control de detención.</t>
  </si>
  <si>
    <t>Gráfico N°8: Causa-imputado ingresadas, 2020 - 2023. Segmentado por decreto de prisión preventiva o internación provisoria.</t>
  </si>
  <si>
    <t>FUENTE: [BD_2022] Power BI &gt; Estadisticas &gt; Ingresos-Términos enero a diciembre 2023</t>
  </si>
  <si>
    <t>Gráfico N°5: Causa-imputado ingresadas, 2020 - 2023. Segmentado por nacionalidad.</t>
  </si>
  <si>
    <t>Tabla N°2: Principales delitos asociados a causa-imputado ingresadas, 2023. Segmentado por región.</t>
  </si>
  <si>
    <t>Gráfico N°11: Causa-imputado terminadas, 2020 - 2023. Segmentado por sexo.</t>
  </si>
  <si>
    <t>Tabla N°6: Causa-imputado terminadas, inocente o no condenado, 2023. Segmentado por región según decreto de prisión preventiva o internación provisoria.</t>
  </si>
  <si>
    <t>Gráfico N°24: Requerimientos acumulados defensa penitenciaria, 2023. Segmentado por región según tipo requerimiento.</t>
  </si>
  <si>
    <t>Gráfico N°21: Causa-imputado con 1 o más juicios orales desarrollados, 2020 - 2023</t>
  </si>
  <si>
    <t>FUENTE: [BD_2022] Power BI &gt; Estadisticas &gt; Gestiones enero a diciembre 2023</t>
  </si>
  <si>
    <t>Chileno</t>
  </si>
  <si>
    <t>Adulto</t>
  </si>
  <si>
    <t>Grupo delito</t>
  </si>
  <si>
    <t>Indigena</t>
  </si>
  <si>
    <t>No indigena</t>
  </si>
  <si>
    <t>FUENTE: [BD_2023] Power BI &gt; Estadisticas &gt; Gestiones enero a diciembre 2023</t>
  </si>
  <si>
    <t>Observacion: Aplica filtro "finalizado y pagado", fecha estado actual 01-01-2022 a 31-01-2023.</t>
  </si>
  <si>
    <t>Gráfico N°18: Causa-imputado en trámite, comparativo al 31 de diciembre 2023. Segmentado por región.</t>
  </si>
  <si>
    <t>Gráfico N°13: Causa-imputado terminadas, 2020 y 2023. Segmentado por  etnia.</t>
  </si>
  <si>
    <t>Gráfico N°12: Causa-imputado terminadas, 2020 y 2023. Segmentado por tramo de edad.</t>
  </si>
  <si>
    <t>Gráfico N°10: Causa-imputado terminadas, 2001 a 2023</t>
  </si>
  <si>
    <t>Observacion: Datos 2001 a 2023 actualizados conforme a Memoria 2020. Hasta 2020, aplica filtro ejerce defensa. Para mantener coherencia con datos informados por otras unidades, esto no se considera.</t>
  </si>
  <si>
    <t>Menor</t>
  </si>
  <si>
    <t>Gráfico N°16: Causa-imputado terminadas, 2020 y 2023. Segmentado por número de meses en tramitación.</t>
  </si>
  <si>
    <t>Gráfico N°20: Audiencias efectivas, 2020 - 2023</t>
  </si>
  <si>
    <t>Gráfico N°22: Causa-imputado vinculadas a audiencias de control de detención efectuadas en el período, 2020 - 2023</t>
  </si>
  <si>
    <t>Delitos</t>
  </si>
  <si>
    <t>Región (tribunal)</t>
  </si>
  <si>
    <t>Tabla N°3: Delitos asociados a causa-imputado ingresadas, 2020 - 2023. Segmentado por agrupación de delitos. (Delitos terminados)</t>
  </si>
  <si>
    <t>Tabla N°5: Formas de término de delitos asociados a causa-imputado terminadas  2023.</t>
  </si>
  <si>
    <t>Gráfico N°19: Medidas cautelares decretadas 2020-  2023.</t>
  </si>
  <si>
    <t>Ingresos</t>
  </si>
  <si>
    <t>Terminos</t>
  </si>
  <si>
    <t>Imputados</t>
  </si>
  <si>
    <t>N° delitos terminados</t>
  </si>
  <si>
    <t>Resumen de delitos terminados por region</t>
  </si>
  <si>
    <t>Imputados ingresados por region</t>
  </si>
  <si>
    <t>No</t>
  </si>
  <si>
    <t>Sí</t>
  </si>
  <si>
    <t>N° de causas (causa-imputado)</t>
  </si>
  <si>
    <t>Subtotal mujer</t>
  </si>
  <si>
    <t>Subtotal  hombre</t>
  </si>
  <si>
    <t>% Ingresos</t>
  </si>
  <si>
    <t>% Terminos</t>
  </si>
  <si>
    <t xml:space="preserve">Tasa Terminos </t>
  </si>
  <si>
    <t>Causas</t>
  </si>
  <si>
    <t>Otra FT</t>
  </si>
  <si>
    <t>Causas terminadas</t>
  </si>
  <si>
    <t>% Causas terminadas</t>
  </si>
  <si>
    <t>14 a 15 años</t>
  </si>
  <si>
    <t>16 a 17 años</t>
  </si>
  <si>
    <t>Imputados RPA ingresados por region y tramo edad</t>
  </si>
  <si>
    <t>Tasa terminos</t>
  </si>
  <si>
    <t>Ingresos / Terminos  por region</t>
  </si>
  <si>
    <t>Causa imputado</t>
  </si>
  <si>
    <t>RPA ingresados por region</t>
  </si>
  <si>
    <t>Tasa terminos / Ingresos</t>
  </si>
  <si>
    <t>Resumen de delitos por agrupación de delitos</t>
  </si>
  <si>
    <t>Delito/Defensoria Regional</t>
  </si>
  <si>
    <t>XV</t>
  </si>
  <si>
    <t>I</t>
  </si>
  <si>
    <t>II</t>
  </si>
  <si>
    <t>III</t>
  </si>
  <si>
    <t>IV</t>
  </si>
  <si>
    <t>V</t>
  </si>
  <si>
    <t>VI</t>
  </si>
  <si>
    <t>VII</t>
  </si>
  <si>
    <t>VIII</t>
  </si>
  <si>
    <t>IX</t>
  </si>
  <si>
    <t>X</t>
  </si>
  <si>
    <t>XI</t>
  </si>
  <si>
    <t>XII</t>
  </si>
  <si>
    <t>XVI</t>
  </si>
  <si>
    <t>XIV</t>
  </si>
  <si>
    <t>DRMN</t>
  </si>
  <si>
    <t>DRMS</t>
  </si>
  <si>
    <t xml:space="preserve">Imputados RPA Formas de termino </t>
  </si>
  <si>
    <t>Grupo forma de término (groups)</t>
  </si>
  <si>
    <t>Delitos terminados</t>
  </si>
  <si>
    <t>Forma de termino</t>
  </si>
  <si>
    <t>Otras formas de termino</t>
  </si>
  <si>
    <t>Delitos con FT</t>
  </si>
  <si>
    <t>Ingresos / Terminos Defensoria Regional</t>
  </si>
  <si>
    <t>% DR</t>
  </si>
  <si>
    <t>Ingresos Terminos por grupo etareo</t>
  </si>
  <si>
    <t>Ingresos / Terminos agrupados por region/sexo</t>
  </si>
  <si>
    <t>Variación Terminos vs ingresos</t>
  </si>
  <si>
    <t>Prisión preventiva</t>
  </si>
  <si>
    <t xml:space="preserve">Causas terminadas con imputado inocente </t>
  </si>
  <si>
    <t>NO</t>
  </si>
  <si>
    <t>Defensoria</t>
  </si>
  <si>
    <t>ACD</t>
  </si>
  <si>
    <t>Total CI</t>
  </si>
  <si>
    <t>Decreta PP/IP en Primera ACD</t>
  </si>
  <si>
    <t>PP/IP</t>
  </si>
  <si>
    <t>Ingresos / Terminos por sexo</t>
  </si>
  <si>
    <t>Ingresos ACD (Audiencias de control de la detención)</t>
  </si>
  <si>
    <t>Ingresos por Audiencia de Control de la detención</t>
  </si>
  <si>
    <t>Menor 14 -15 años del total</t>
  </si>
  <si>
    <t xml:space="preserve">% del total regional </t>
  </si>
  <si>
    <t>Conciliación</t>
  </si>
  <si>
    <t>Extradición Pasiva</t>
  </si>
  <si>
    <t>Facultativa de Fiscalía</t>
  </si>
  <si>
    <t>Múltiples tipo de sentencia</t>
  </si>
  <si>
    <t>Sentencia</t>
  </si>
  <si>
    <t>Sentencia en Procedimiento Abreviado</t>
  </si>
  <si>
    <t>Sentencia Juicio Oral</t>
  </si>
  <si>
    <t>Sobreseimiento</t>
  </si>
  <si>
    <t>DR</t>
  </si>
  <si>
    <t>Ingresos / Terminos  por delito</t>
  </si>
  <si>
    <t>Ingresos terminos Indigena</t>
  </si>
  <si>
    <t>Ingresos / Terminos Migrantes</t>
  </si>
  <si>
    <t>% Mujeres del total DR</t>
  </si>
  <si>
    <t>% de migrantes del total DR</t>
  </si>
  <si>
    <t>Ingresos Terminos Migrante</t>
  </si>
  <si>
    <t>Formas de termino</t>
  </si>
  <si>
    <t>Delitos / Forma de termino</t>
  </si>
  <si>
    <t>Ingresos / Terminos por delito</t>
  </si>
  <si>
    <t>Causas terminadas con imputado inocente</t>
  </si>
  <si>
    <t>Ingresos / Terminos causas RPA</t>
  </si>
  <si>
    <t xml:space="preserve">Ingreso de causas segmentada por menor de edad </t>
  </si>
  <si>
    <t>Causas RPA agrupadas por forma de termino</t>
  </si>
  <si>
    <t xml:space="preserve"> Formas de termino </t>
  </si>
  <si>
    <t xml:space="preserve"> entre 0 a 15 días</t>
  </si>
  <si>
    <t>En prisión preventiva o internación provisoria</t>
  </si>
  <si>
    <t>entre 16 días a menos de 6 meses</t>
  </si>
  <si>
    <t>6 meses y más</t>
  </si>
  <si>
    <t>Ingresos / Terminos agrupados por region/Etnia</t>
  </si>
  <si>
    <t>FUENTE: [BD_SIGDP] Power BI &gt; Estadisticas &gt; Ingresos-Términos enero a diciembre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</si>
</sst>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164" formatCode="###0.0%"/>
    <numFmt numFmtId="165" formatCode="###0%"/>
    <numFmt numFmtId="166" formatCode="0.0%"/>
    <numFmt numFmtId="167" formatCode="&quot;$&quot;\ #,##0"/>
    <numFmt numFmtId="168" formatCode="###0.00%"/>
  </numFmts>
  <fonts count="85" x14ac:knownFonts="1">
    <font>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b/>
      <sz val="9"/>
      <color theme="0"/>
      <name val="Calibri"/>
      <family val="2"/>
      <scheme val="minor"/>
    </font>
    <font>
      <u/>
      <sz val="11"/>
      <color theme="10"/>
      <name val="Calibri"/>
      <family val="2"/>
      <scheme val="minor"/>
    </font>
    <font>
      <sz val="10"/>
      <name val="Arial"/>
      <family val="2"/>
    </font>
    <font>
      <sz val="9"/>
      <color indexed="8"/>
      <name val="Calibri"/>
      <family val="2"/>
      <scheme val="minor"/>
    </font>
    <font>
      <i/>
      <sz val="9"/>
      <color theme="0" tint="-0.499984740745262"/>
      <name val="Calibri"/>
      <family val="2"/>
      <scheme val="minor"/>
    </font>
    <font>
      <sz val="9"/>
      <color rgb="FF000000"/>
      <name val="Calibri"/>
      <family val="2"/>
      <scheme val="minor"/>
    </font>
    <font>
      <sz val="10"/>
      <name val="MS Sans Serif"/>
      <family val="2"/>
    </font>
    <font>
      <sz val="9"/>
      <color rgb="FFFF0000"/>
      <name val="Calibri"/>
      <family val="2"/>
      <scheme val="minor"/>
    </font>
    <font>
      <sz val="9"/>
      <color rgb="FF00B050"/>
      <name val="Calibri"/>
      <family val="2"/>
      <scheme val="minor"/>
    </font>
    <font>
      <b/>
      <sz val="9"/>
      <color theme="4" tint="-0.249977111117893"/>
      <name val="Calibri"/>
      <family val="2"/>
      <scheme val="minor"/>
    </font>
    <font>
      <sz val="8"/>
      <color theme="1"/>
      <name val="Calibri"/>
      <family val="2"/>
      <scheme val="minor"/>
    </font>
    <font>
      <b/>
      <sz val="9"/>
      <color rgb="FFFFC000"/>
      <name val="Calibri"/>
      <family val="2"/>
      <scheme val="minor"/>
    </font>
    <font>
      <sz val="8"/>
      <name val="Calibri"/>
      <family val="2"/>
      <scheme val="minor"/>
    </font>
    <font>
      <sz val="11"/>
      <name val="Calibri"/>
      <family val="2"/>
    </font>
    <font>
      <b/>
      <sz val="11"/>
      <name val="Calibri"/>
      <family val="2"/>
    </font>
    <font>
      <sz val="11"/>
      <color indexed="8"/>
      <name val="Calibri"/>
      <family val="2"/>
    </font>
    <font>
      <sz val="8"/>
      <name val="Calibri"/>
      <family val="2"/>
    </font>
    <font>
      <sz val="9"/>
      <color theme="0"/>
      <name val="Calibri"/>
      <family val="2"/>
      <scheme val="minor"/>
    </font>
    <font>
      <b/>
      <sz val="11"/>
      <name val="Calibri"/>
      <family val="2"/>
    </font>
    <font>
      <sz val="11"/>
      <name val="Aptos Narrow"/>
      <family val="2"/>
    </font>
    <font>
      <b/>
      <sz val="10"/>
      <name val="Calibri"/>
      <family val="2"/>
      <scheme val="minor"/>
    </font>
    <font>
      <b/>
      <sz val="10"/>
      <color indexed="8"/>
      <name val="Calibri"/>
      <family val="2"/>
      <scheme val="minor"/>
    </font>
    <font>
      <sz val="10"/>
      <color theme="1"/>
      <name val="Calibri"/>
      <family val="2"/>
      <scheme val="minor"/>
    </font>
    <font>
      <b/>
      <sz val="8"/>
      <name val="Calibri"/>
      <family val="2"/>
    </font>
    <font>
      <b/>
      <sz val="11"/>
      <color theme="1"/>
      <name val="Calibri"/>
      <family val="2"/>
      <scheme val="minor"/>
    </font>
    <font>
      <b/>
      <sz val="12"/>
      <name val="Arial"/>
      <family val="2"/>
    </font>
    <font>
      <b/>
      <sz val="11"/>
      <name val="Aptos Narrow"/>
      <family val="2"/>
    </font>
    <font>
      <sz val="11"/>
      <name val="Aptos Narrow"/>
      <family val="2"/>
    </font>
    <font>
      <sz val="11"/>
      <color theme="1"/>
      <name val="Verdana"/>
      <family val="2"/>
    </font>
    <font>
      <sz val="9"/>
      <name val="Verdana"/>
      <family val="2"/>
    </font>
    <font>
      <sz val="9"/>
      <color theme="1"/>
      <name val="Verdana"/>
      <family val="2"/>
    </font>
    <font>
      <b/>
      <sz val="12"/>
      <color theme="4" tint="-0.249977111117893"/>
      <name val="Calibri"/>
      <family val="2"/>
      <scheme val="minor"/>
    </font>
    <font>
      <sz val="7"/>
      <color theme="1"/>
      <name val="Verdana"/>
      <family val="2"/>
    </font>
    <font>
      <sz val="8"/>
      <color theme="1"/>
      <name val="Arial"/>
      <family val="2"/>
    </font>
    <font>
      <b/>
      <sz val="11"/>
      <name val="Aptos Narrow"/>
      <family val="2"/>
    </font>
    <font>
      <sz val="10"/>
      <color theme="1"/>
      <name val="Verdana"/>
      <family val="2"/>
    </font>
    <font>
      <b/>
      <sz val="10"/>
      <name val="Aptos Narrow"/>
      <family val="2"/>
    </font>
    <font>
      <sz val="9"/>
      <color theme="1"/>
      <name val="Arial"/>
      <family val="2"/>
    </font>
    <font>
      <b/>
      <sz val="9"/>
      <name val="Arial"/>
      <family val="2"/>
    </font>
    <font>
      <sz val="11"/>
      <color theme="1"/>
      <name val="Arial"/>
      <family val="2"/>
    </font>
    <font>
      <sz val="8"/>
      <name val="Aptos Narrow"/>
      <family val="2"/>
    </font>
    <font>
      <b/>
      <sz val="8"/>
      <name val="Aptos Narrow"/>
      <family val="2"/>
    </font>
    <font>
      <b/>
      <sz val="12"/>
      <color theme="4" tint="-0.249977111117893"/>
      <name val="Arial"/>
      <family val="2"/>
    </font>
    <font>
      <b/>
      <sz val="11"/>
      <name val="Arial"/>
      <family val="2"/>
    </font>
    <font>
      <b/>
      <sz val="9"/>
      <color theme="4" tint="-0.249977111117893"/>
      <name val="Arial"/>
      <family val="2"/>
    </font>
    <font>
      <sz val="11"/>
      <name val="Arial"/>
      <family val="2"/>
    </font>
    <font>
      <b/>
      <sz val="9"/>
      <color theme="0"/>
      <name val="Arial"/>
      <family val="2"/>
    </font>
    <font>
      <b/>
      <sz val="12"/>
      <name val="Verdana"/>
      <family val="2"/>
    </font>
    <font>
      <sz val="10"/>
      <name val="Verdana"/>
      <family val="2"/>
    </font>
    <font>
      <b/>
      <sz val="10"/>
      <name val="Verdana"/>
      <family val="2"/>
    </font>
    <font>
      <sz val="7"/>
      <color theme="1"/>
      <name val="Arial"/>
      <family val="2"/>
    </font>
    <font>
      <sz val="10"/>
      <color theme="1"/>
      <name val="Arial"/>
      <family val="2"/>
    </font>
    <font>
      <b/>
      <sz val="10"/>
      <color theme="0"/>
      <name val="Arial"/>
      <family val="2"/>
    </font>
    <font>
      <b/>
      <sz val="16"/>
      <color theme="4" tint="-0.249977111117893"/>
      <name val="Calibri"/>
      <family val="2"/>
      <scheme val="minor"/>
    </font>
    <font>
      <b/>
      <sz val="12"/>
      <color theme="1"/>
      <name val="Verdana"/>
      <family val="2"/>
    </font>
    <font>
      <b/>
      <sz val="12"/>
      <color theme="1"/>
      <name val="Calibri"/>
      <family val="2"/>
      <scheme val="minor"/>
    </font>
    <font>
      <b/>
      <sz val="12"/>
      <color theme="1"/>
      <name val="Arial"/>
      <family val="2"/>
    </font>
    <font>
      <b/>
      <sz val="14"/>
      <color theme="4" tint="-0.249977111117893"/>
      <name val="Arial"/>
      <family val="2"/>
    </font>
    <font>
      <sz val="6"/>
      <color theme="1"/>
      <name val="Arial"/>
      <family val="2"/>
    </font>
    <font>
      <sz val="7"/>
      <name val="Verdana"/>
      <family val="2"/>
    </font>
    <font>
      <sz val="6"/>
      <name val="Verdana"/>
      <family val="2"/>
    </font>
    <font>
      <sz val="20"/>
      <color theme="1"/>
      <name val="Calibri"/>
      <family val="2"/>
      <scheme val="minor"/>
    </font>
    <font>
      <sz val="14"/>
      <color theme="1"/>
      <name val="Arial"/>
      <family val="2"/>
    </font>
    <font>
      <sz val="20"/>
      <color theme="1"/>
      <name val="Arial Black"/>
      <family val="2"/>
    </font>
    <font>
      <b/>
      <sz val="26"/>
      <color theme="4" tint="-0.249977111117893"/>
      <name val="Arial"/>
      <family val="2"/>
    </font>
    <font>
      <sz val="14"/>
      <color theme="1"/>
      <name val="Aptos Black"/>
      <family val="2"/>
    </font>
    <font>
      <sz val="9"/>
      <color theme="1"/>
      <name val="Arial Black"/>
      <family val="2"/>
    </font>
    <font>
      <b/>
      <sz val="12"/>
      <color theme="1"/>
      <name val="Arial Black"/>
      <family val="2"/>
    </font>
    <font>
      <sz val="12"/>
      <color theme="0"/>
      <name val="Arial"/>
      <family val="2"/>
    </font>
    <font>
      <sz val="11"/>
      <name val="Arial Black"/>
      <family val="2"/>
    </font>
    <font>
      <b/>
      <sz val="11"/>
      <color rgb="FFFF0000"/>
      <name val="Arial Black"/>
      <family val="2"/>
    </font>
    <font>
      <b/>
      <sz val="16"/>
      <color theme="0"/>
      <name val="Arial"/>
      <family val="2"/>
    </font>
    <font>
      <b/>
      <sz val="18"/>
      <color theme="0"/>
      <name val="Arial"/>
      <family val="2"/>
    </font>
    <font>
      <b/>
      <sz val="16"/>
      <color theme="4" tint="-0.249977111117893"/>
      <name val="Arial Black"/>
      <family val="2"/>
    </font>
    <font>
      <b/>
      <sz val="18"/>
      <name val="Aptos Narrow"/>
      <family val="2"/>
    </font>
    <font>
      <b/>
      <sz val="11"/>
      <color theme="0"/>
      <name val="Arial"/>
      <family val="2"/>
    </font>
    <font>
      <sz val="9"/>
      <name val="Arial"/>
      <family val="2"/>
    </font>
    <font>
      <sz val="12"/>
      <color theme="1"/>
      <name val="Calibri"/>
      <family val="2"/>
      <scheme val="minor"/>
    </font>
    <font>
      <sz val="9"/>
      <color theme="0"/>
      <name val="Arial"/>
      <family val="2"/>
    </font>
    <font>
      <b/>
      <sz val="14"/>
      <color theme="1"/>
      <name val="Calibri"/>
      <family val="2"/>
      <scheme val="minor"/>
    </font>
    <font>
      <sz val="6"/>
      <color theme="1"/>
      <name val="Verdana"/>
      <family val="2"/>
    </font>
  </fonts>
  <fills count="14">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70C0"/>
        <bgColor indexed="64"/>
      </patternFill>
    </fill>
    <fill>
      <patternFill patternType="solid">
        <fgColor rgb="FF3399FF"/>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59999389629810485"/>
        <bgColor indexed="64"/>
      </patternFill>
    </fill>
  </fills>
  <borders count="38">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style="thin">
        <color theme="4" tint="0.39997558519241921"/>
      </bottom>
      <diagonal/>
    </border>
    <border>
      <left style="thin">
        <color theme="4" tint="0.39997558519241921"/>
      </left>
      <right style="thin">
        <color theme="4" tint="0.39997558519241921"/>
      </right>
      <top/>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indexed="64"/>
      </left>
      <right style="thin">
        <color indexed="64"/>
      </right>
      <top/>
      <bottom style="thin">
        <color indexed="64"/>
      </bottom>
      <diagonal/>
    </border>
    <border>
      <left/>
      <right/>
      <top/>
      <bottom style="thin">
        <color theme="4" tint="0.39997558519241921"/>
      </bottom>
      <diagonal/>
    </border>
    <border>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6" fillId="0" borderId="0"/>
    <xf numFmtId="0" fontId="10" fillId="0" borderId="0"/>
    <xf numFmtId="41" fontId="1" fillId="0" borderId="0" applyFont="0" applyFill="0" applyBorder="0" applyAlignment="0" applyProtection="0"/>
    <xf numFmtId="0" fontId="17" fillId="0" borderId="0"/>
    <xf numFmtId="42" fontId="1" fillId="0" borderId="0" applyFont="0" applyFill="0" applyBorder="0" applyAlignment="0" applyProtection="0"/>
    <xf numFmtId="0" fontId="23" fillId="0" borderId="0"/>
    <xf numFmtId="0" fontId="31" fillId="0" borderId="0"/>
    <xf numFmtId="0" fontId="49" fillId="0" borderId="0"/>
  </cellStyleXfs>
  <cellXfs count="377">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4" fillId="2" borderId="1" xfId="3" applyFont="1" applyFill="1" applyBorder="1" applyAlignment="1">
      <alignment horizontal="center" vertical="center"/>
    </xf>
    <xf numFmtId="3" fontId="7" fillId="0" borderId="1" xfId="3" applyNumberFormat="1" applyFont="1" applyBorder="1" applyAlignment="1">
      <alignment horizontal="center" vertical="center"/>
    </xf>
    <xf numFmtId="164" fontId="7" fillId="0" borderId="1" xfId="3" applyNumberFormat="1" applyFont="1" applyBorder="1" applyAlignment="1">
      <alignment horizontal="center" vertical="center"/>
    </xf>
    <xf numFmtId="165" fontId="7" fillId="0" borderId="1" xfId="3" applyNumberFormat="1" applyFont="1" applyBorder="1" applyAlignment="1">
      <alignment horizontal="center" vertical="center"/>
    </xf>
    <xf numFmtId="0" fontId="8" fillId="0" borderId="0" xfId="0" applyFont="1" applyAlignment="1">
      <alignment horizontal="left" vertical="center"/>
    </xf>
    <xf numFmtId="166" fontId="8" fillId="0" borderId="0" xfId="1" applyNumberFormat="1" applyFont="1" applyBorder="1" applyAlignment="1">
      <alignment horizontal="left" vertical="center"/>
    </xf>
    <xf numFmtId="0" fontId="3" fillId="0" borderId="2" xfId="0" applyFont="1" applyBorder="1" applyAlignment="1">
      <alignment horizontal="left" vertical="center"/>
    </xf>
    <xf numFmtId="3" fontId="3" fillId="0" borderId="1" xfId="3" applyNumberFormat="1" applyFont="1" applyBorder="1" applyAlignment="1">
      <alignment horizontal="center" vertical="center"/>
    </xf>
    <xf numFmtId="164" fontId="3" fillId="0" borderId="1" xfId="3" applyNumberFormat="1" applyFont="1" applyBorder="1" applyAlignment="1">
      <alignment horizontal="center" vertical="center"/>
    </xf>
    <xf numFmtId="165" fontId="3" fillId="0" borderId="1" xfId="3" applyNumberFormat="1" applyFont="1" applyBorder="1" applyAlignment="1">
      <alignment horizontal="center" vertical="center"/>
    </xf>
    <xf numFmtId="0" fontId="4" fillId="2" borderId="3" xfId="3" applyFont="1" applyFill="1" applyBorder="1" applyAlignment="1">
      <alignment horizontal="center" vertical="center"/>
    </xf>
    <xf numFmtId="166" fontId="2" fillId="0" borderId="1" xfId="1" applyNumberFormat="1" applyFont="1" applyBorder="1" applyAlignment="1">
      <alignment horizontal="center" vertical="center"/>
    </xf>
    <xf numFmtId="165" fontId="7" fillId="0" borderId="0" xfId="3" applyNumberFormat="1" applyFont="1" applyAlignment="1">
      <alignment horizontal="center" vertical="center"/>
    </xf>
    <xf numFmtId="3" fontId="3" fillId="0" borderId="0" xfId="3" applyNumberFormat="1" applyFont="1" applyAlignment="1">
      <alignment horizontal="center" vertical="center"/>
    </xf>
    <xf numFmtId="164" fontId="3" fillId="0" borderId="0" xfId="3" applyNumberFormat="1" applyFont="1" applyAlignment="1">
      <alignment horizontal="center" vertical="center"/>
    </xf>
    <xf numFmtId="165" fontId="3" fillId="0" borderId="0" xfId="3" applyNumberFormat="1" applyFont="1" applyAlignment="1">
      <alignment horizontal="center" vertical="center"/>
    </xf>
    <xf numFmtId="0" fontId="3" fillId="0" borderId="0" xfId="0" applyFont="1" applyAlignment="1">
      <alignment horizontal="center" vertical="center" wrapText="1"/>
    </xf>
    <xf numFmtId="9" fontId="3" fillId="0" borderId="0" xfId="1" applyFont="1" applyFill="1" applyBorder="1" applyAlignment="1">
      <alignment horizontal="center" vertical="center"/>
    </xf>
    <xf numFmtId="0" fontId="11" fillId="0" borderId="0" xfId="0" applyFont="1" applyAlignment="1">
      <alignment horizontal="center" vertical="center"/>
    </xf>
    <xf numFmtId="0" fontId="3" fillId="0" borderId="0" xfId="3" applyFont="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Border="1" applyAlignment="1">
      <alignment horizontal="left" vertical="center"/>
    </xf>
    <xf numFmtId="0" fontId="4" fillId="2" borderId="6" xfId="3" applyFont="1" applyFill="1" applyBorder="1" applyAlignment="1">
      <alignment horizontal="left" vertical="center"/>
    </xf>
    <xf numFmtId="0" fontId="12" fillId="0" borderId="0" xfId="0" applyFont="1" applyAlignment="1">
      <alignment horizontal="left" vertical="center"/>
    </xf>
    <xf numFmtId="3" fontId="2" fillId="0" borderId="1" xfId="0" applyNumberFormat="1" applyFont="1" applyBorder="1" applyAlignment="1">
      <alignment horizontal="center" vertical="center"/>
    </xf>
    <xf numFmtId="0" fontId="13" fillId="0" borderId="0" xfId="0" applyFont="1" applyAlignment="1">
      <alignment horizontal="left" vertical="center"/>
    </xf>
    <xf numFmtId="0" fontId="4" fillId="2" borderId="1" xfId="0" applyFont="1" applyFill="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3" fontId="2" fillId="0" borderId="0" xfId="0" applyNumberFormat="1" applyFont="1" applyAlignment="1">
      <alignment horizontal="left" vertical="center"/>
    </xf>
    <xf numFmtId="0" fontId="9" fillId="0" borderId="1" xfId="0" applyFont="1" applyBorder="1" applyAlignment="1">
      <alignment horizontal="left" vertical="center"/>
    </xf>
    <xf numFmtId="166" fontId="2" fillId="0" borderId="0" xfId="1" applyNumberFormat="1"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166" fontId="2" fillId="0" borderId="0" xfId="0" applyNumberFormat="1" applyFont="1" applyAlignment="1">
      <alignment horizontal="left" vertical="center"/>
    </xf>
    <xf numFmtId="166" fontId="2" fillId="0" borderId="0" xfId="1" applyNumberFormat="1" applyFont="1" applyAlignment="1">
      <alignment horizontal="center" vertical="center"/>
    </xf>
    <xf numFmtId="9" fontId="2" fillId="0" borderId="1" xfId="1" applyFont="1" applyBorder="1" applyAlignment="1">
      <alignment horizontal="center" vertical="center"/>
    </xf>
    <xf numFmtId="166" fontId="9" fillId="0" borderId="1" xfId="0" applyNumberFormat="1" applyFont="1" applyBorder="1" applyAlignment="1">
      <alignment horizontal="center" vertical="center"/>
    </xf>
    <xf numFmtId="0" fontId="3" fillId="4" borderId="0" xfId="0" applyFont="1" applyFill="1" applyAlignment="1">
      <alignment horizontal="left" vertical="center" wrapText="1"/>
    </xf>
    <xf numFmtId="0" fontId="2" fillId="4" borderId="0" xfId="0" applyFont="1" applyFill="1" applyAlignment="1">
      <alignment horizontal="left" vertical="center" wrapText="1"/>
    </xf>
    <xf numFmtId="0" fontId="14" fillId="0" borderId="0" xfId="0" applyFont="1"/>
    <xf numFmtId="0" fontId="12" fillId="0" borderId="0" xfId="0" applyFont="1" applyAlignment="1">
      <alignment vertical="center"/>
    </xf>
    <xf numFmtId="0" fontId="3" fillId="0" borderId="0" xfId="0" applyFont="1" applyAlignment="1">
      <alignment vertical="center"/>
    </xf>
    <xf numFmtId="0" fontId="13" fillId="0" borderId="0" xfId="0" applyFont="1" applyAlignment="1">
      <alignment vertical="center"/>
    </xf>
    <xf numFmtId="0" fontId="3" fillId="4" borderId="0" xfId="0" applyFont="1" applyFill="1" applyAlignment="1">
      <alignment vertical="center" wrapText="1"/>
    </xf>
    <xf numFmtId="166" fontId="2" fillId="0" borderId="0" xfId="0" applyNumberFormat="1" applyFont="1" applyAlignment="1">
      <alignment horizontal="center" vertical="center"/>
    </xf>
    <xf numFmtId="167" fontId="3" fillId="0" borderId="1" xfId="3" applyNumberFormat="1" applyFont="1" applyBorder="1" applyAlignment="1">
      <alignment horizontal="center" vertical="center"/>
    </xf>
    <xf numFmtId="0" fontId="3" fillId="0" borderId="0" xfId="3" applyFont="1" applyAlignment="1">
      <alignment horizontal="center" vertical="center"/>
    </xf>
    <xf numFmtId="9" fontId="7" fillId="0" borderId="1" xfId="1" applyFont="1" applyFill="1" applyBorder="1" applyAlignment="1">
      <alignment horizontal="center" vertical="center"/>
    </xf>
    <xf numFmtId="3" fontId="2" fillId="0" borderId="0" xfId="0" applyNumberFormat="1" applyFont="1" applyAlignment="1">
      <alignment horizontal="center" vertical="center"/>
    </xf>
    <xf numFmtId="41" fontId="2" fillId="0" borderId="0" xfId="5" applyFont="1" applyAlignment="1">
      <alignment horizontal="left" vertical="center"/>
    </xf>
    <xf numFmtId="0" fontId="2" fillId="0" borderId="0" xfId="0" applyFont="1" applyAlignment="1">
      <alignment vertical="center"/>
    </xf>
    <xf numFmtId="0" fontId="9" fillId="0" borderId="5" xfId="0" applyFont="1" applyBorder="1" applyAlignment="1">
      <alignment horizontal="left" vertical="center"/>
    </xf>
    <xf numFmtId="0" fontId="9" fillId="0" borderId="9" xfId="0" applyFont="1" applyBorder="1" applyAlignment="1">
      <alignment horizontal="left" vertical="center"/>
    </xf>
    <xf numFmtId="0" fontId="3" fillId="0" borderId="10" xfId="0" applyFont="1" applyBorder="1"/>
    <xf numFmtId="166" fontId="3" fillId="0" borderId="10" xfId="1" applyNumberFormat="1" applyFont="1" applyBorder="1"/>
    <xf numFmtId="0" fontId="3" fillId="5" borderId="10" xfId="0" applyFont="1" applyFill="1" applyBorder="1" applyAlignment="1">
      <alignment horizontal="left" vertical="center"/>
    </xf>
    <xf numFmtId="0" fontId="3" fillId="5" borderId="10" xfId="0" applyFont="1" applyFill="1" applyBorder="1"/>
    <xf numFmtId="166" fontId="3" fillId="5" borderId="10" xfId="1" applyNumberFormat="1" applyFont="1" applyFill="1" applyBorder="1"/>
    <xf numFmtId="0" fontId="4" fillId="2" borderId="4" xfId="0" applyFont="1" applyFill="1" applyBorder="1" applyAlignment="1">
      <alignment vertical="center"/>
    </xf>
    <xf numFmtId="0" fontId="3" fillId="0" borderId="2" xfId="0" applyFont="1" applyBorder="1" applyAlignment="1">
      <alignment vertical="center"/>
    </xf>
    <xf numFmtId="166" fontId="3" fillId="0" borderId="0" xfId="1" applyNumberFormat="1" applyFont="1" applyFill="1" applyBorder="1" applyAlignment="1">
      <alignment vertical="center"/>
    </xf>
    <xf numFmtId="0" fontId="4" fillId="2" borderId="4" xfId="0" applyFont="1" applyFill="1" applyBorder="1" applyAlignment="1">
      <alignment horizontal="center" vertical="center" wrapText="1"/>
    </xf>
    <xf numFmtId="0" fontId="3" fillId="0" borderId="8" xfId="0" applyFont="1" applyBorder="1" applyAlignment="1">
      <alignment horizontal="left" vertical="center"/>
    </xf>
    <xf numFmtId="3" fontId="7" fillId="0" borderId="8" xfId="3" applyNumberFormat="1" applyFont="1" applyBorder="1" applyAlignment="1">
      <alignment horizontal="center" vertical="center"/>
    </xf>
    <xf numFmtId="0" fontId="2" fillId="0" borderId="8" xfId="0" applyFont="1" applyBorder="1" applyAlignment="1">
      <alignment horizontal="center" vertical="center"/>
    </xf>
    <xf numFmtId="0" fontId="4" fillId="2" borderId="8" xfId="3" applyFont="1" applyFill="1" applyBorder="1" applyAlignment="1">
      <alignment horizontal="center" vertical="center"/>
    </xf>
    <xf numFmtId="0" fontId="3" fillId="0" borderId="8" xfId="0" applyFont="1" applyBorder="1" applyAlignment="1">
      <alignment horizontal="center" vertical="center"/>
    </xf>
    <xf numFmtId="3" fontId="3" fillId="0" borderId="8" xfId="3" applyNumberFormat="1" applyFont="1" applyBorder="1" applyAlignment="1">
      <alignment horizontal="center" vertical="center"/>
    </xf>
    <xf numFmtId="0" fontId="19" fillId="0" borderId="0" xfId="0" applyFont="1"/>
    <xf numFmtId="3" fontId="17" fillId="0" borderId="0" xfId="6" applyNumberFormat="1"/>
    <xf numFmtId="3" fontId="3" fillId="0" borderId="8" xfId="0" applyNumberFormat="1" applyFont="1" applyBorder="1" applyAlignment="1">
      <alignment horizontal="center" vertical="center"/>
    </xf>
    <xf numFmtId="164" fontId="3" fillId="0" borderId="8" xfId="3" applyNumberFormat="1" applyFont="1" applyBorder="1" applyAlignment="1">
      <alignment horizontal="center" vertical="center"/>
    </xf>
    <xf numFmtId="0" fontId="16" fillId="0" borderId="8" xfId="0" applyFont="1" applyBorder="1" applyAlignment="1">
      <alignment horizontal="center" vertical="center" wrapText="1"/>
    </xf>
    <xf numFmtId="10" fontId="20" fillId="0" borderId="8" xfId="1" applyNumberFormat="1" applyFont="1" applyBorder="1" applyAlignment="1">
      <alignment horizontal="center"/>
    </xf>
    <xf numFmtId="0" fontId="3" fillId="0" borderId="8" xfId="3" applyFont="1" applyBorder="1" applyAlignment="1">
      <alignment horizontal="left" vertical="center"/>
    </xf>
    <xf numFmtId="0" fontId="3" fillId="0" borderId="8" xfId="0" applyFont="1" applyBorder="1" applyAlignment="1">
      <alignment horizontal="center" vertical="center" wrapText="1"/>
    </xf>
    <xf numFmtId="9" fontId="3" fillId="0" borderId="8" xfId="1" applyFont="1" applyBorder="1" applyAlignment="1">
      <alignment horizontal="center" vertical="center"/>
    </xf>
    <xf numFmtId="0" fontId="4" fillId="2" borderId="8" xfId="3" applyFont="1" applyFill="1" applyBorder="1" applyAlignment="1">
      <alignment horizontal="left" vertical="center"/>
    </xf>
    <xf numFmtId="0" fontId="4" fillId="2" borderId="8" xfId="0" applyFont="1" applyFill="1" applyBorder="1" applyAlignment="1">
      <alignment horizontal="center" vertical="center" wrapText="1"/>
    </xf>
    <xf numFmtId="0" fontId="2" fillId="0" borderId="8" xfId="0" applyFont="1" applyBorder="1" applyAlignment="1">
      <alignment horizontal="left" vertical="center"/>
    </xf>
    <xf numFmtId="10" fontId="3" fillId="0" borderId="8" xfId="1" applyNumberFormat="1" applyFont="1" applyBorder="1" applyAlignment="1">
      <alignment horizontal="center" vertical="center"/>
    </xf>
    <xf numFmtId="0" fontId="16" fillId="0" borderId="8" xfId="3" applyFont="1" applyBorder="1" applyAlignment="1">
      <alignment horizontal="left" vertical="center"/>
    </xf>
    <xf numFmtId="164" fontId="7" fillId="0" borderId="8" xfId="3" applyNumberFormat="1" applyFont="1" applyBorder="1" applyAlignment="1">
      <alignment horizontal="center" vertical="center"/>
    </xf>
    <xf numFmtId="165" fontId="7" fillId="0" borderId="8" xfId="3" applyNumberFormat="1" applyFont="1" applyBorder="1" applyAlignment="1">
      <alignment horizontal="center" vertical="center"/>
    </xf>
    <xf numFmtId="166" fontId="3" fillId="0" borderId="8" xfId="1" applyNumberFormat="1" applyFont="1" applyFill="1" applyBorder="1" applyAlignment="1">
      <alignment horizontal="center" vertical="center"/>
    </xf>
    <xf numFmtId="0" fontId="21" fillId="0" borderId="0" xfId="0" applyFont="1" applyAlignment="1">
      <alignment horizontal="center" vertical="center"/>
    </xf>
    <xf numFmtId="0" fontId="4" fillId="2" borderId="4" xfId="3" applyFont="1" applyFill="1" applyBorder="1" applyAlignment="1">
      <alignment horizontal="center" vertical="center"/>
    </xf>
    <xf numFmtId="0" fontId="4" fillId="2" borderId="8" xfId="3" applyFont="1" applyFill="1" applyBorder="1" applyAlignment="1">
      <alignment vertical="center"/>
    </xf>
    <xf numFmtId="41" fontId="2" fillId="0" borderId="8" xfId="5" applyFont="1" applyBorder="1" applyAlignment="1">
      <alignment vertical="center"/>
    </xf>
    <xf numFmtId="3" fontId="7" fillId="0" borderId="8" xfId="3" applyNumberFormat="1" applyFont="1" applyBorder="1" applyAlignment="1">
      <alignment vertical="center"/>
    </xf>
    <xf numFmtId="0" fontId="3" fillId="6" borderId="1" xfId="0" applyFont="1" applyFill="1" applyBorder="1" applyAlignment="1">
      <alignment horizontal="left" vertical="center"/>
    </xf>
    <xf numFmtId="3" fontId="7" fillId="6" borderId="1" xfId="3" applyNumberFormat="1" applyFont="1" applyFill="1" applyBorder="1" applyAlignment="1">
      <alignment horizontal="center" vertical="center"/>
    </xf>
    <xf numFmtId="164" fontId="7" fillId="6" borderId="1" xfId="3" applyNumberFormat="1" applyFont="1" applyFill="1" applyBorder="1" applyAlignment="1">
      <alignment horizontal="center" vertical="center"/>
    </xf>
    <xf numFmtId="165" fontId="7" fillId="6" borderId="1" xfId="3" applyNumberFormat="1" applyFont="1" applyFill="1" applyBorder="1" applyAlignment="1">
      <alignment horizontal="center" vertical="center"/>
    </xf>
    <xf numFmtId="9" fontId="2" fillId="0" borderId="0" xfId="0" applyNumberFormat="1" applyFont="1" applyAlignment="1">
      <alignment horizontal="left" vertical="center"/>
    </xf>
    <xf numFmtId="42" fontId="2" fillId="0" borderId="0" xfId="7" applyFont="1" applyAlignment="1">
      <alignment horizontal="left" vertical="center"/>
    </xf>
    <xf numFmtId="42" fontId="2" fillId="0" borderId="0" xfId="0" applyNumberFormat="1" applyFont="1" applyAlignment="1">
      <alignment horizontal="left" vertical="center"/>
    </xf>
    <xf numFmtId="0" fontId="3" fillId="0" borderId="8" xfId="0" applyFont="1" applyBorder="1" applyAlignment="1">
      <alignment horizontal="left" vertical="center" wrapText="1"/>
    </xf>
    <xf numFmtId="0" fontId="0" fillId="0" borderId="8" xfId="0" applyBorder="1" applyAlignment="1">
      <alignment vertical="top"/>
    </xf>
    <xf numFmtId="0" fontId="0" fillId="0" borderId="8" xfId="0" applyBorder="1"/>
    <xf numFmtId="3" fontId="0" fillId="0" borderId="8" xfId="0" applyNumberFormat="1" applyBorder="1" applyAlignment="1">
      <alignment horizontal="center"/>
    </xf>
    <xf numFmtId="3" fontId="18" fillId="0" borderId="8" xfId="0" applyNumberFormat="1" applyFont="1" applyBorder="1" applyAlignment="1">
      <alignment horizontal="center"/>
    </xf>
    <xf numFmtId="0" fontId="18" fillId="0" borderId="8" xfId="0" applyFont="1" applyBorder="1"/>
    <xf numFmtId="3" fontId="22" fillId="0" borderId="8" xfId="0" applyNumberFormat="1" applyFont="1" applyBorder="1" applyAlignment="1">
      <alignment horizontal="center"/>
    </xf>
    <xf numFmtId="0" fontId="22" fillId="0" borderId="8" xfId="0" applyFont="1" applyBorder="1"/>
    <xf numFmtId="10" fontId="17" fillId="0" borderId="8" xfId="1" applyNumberFormat="1" applyFont="1" applyBorder="1"/>
    <xf numFmtId="0" fontId="24" fillId="0" borderId="1" xfId="0" applyFont="1" applyBorder="1" applyAlignment="1">
      <alignment horizontal="left" vertical="center"/>
    </xf>
    <xf numFmtId="3" fontId="25" fillId="0" borderId="1" xfId="3" applyNumberFormat="1" applyFont="1" applyBorder="1" applyAlignment="1">
      <alignment horizontal="center" vertical="center"/>
    </xf>
    <xf numFmtId="165" fontId="25" fillId="0" borderId="1" xfId="3" applyNumberFormat="1" applyFont="1" applyBorder="1" applyAlignment="1">
      <alignment horizontal="center" vertical="center"/>
    </xf>
    <xf numFmtId="164" fontId="25" fillId="0" borderId="1" xfId="3" applyNumberFormat="1" applyFont="1" applyBorder="1" applyAlignment="1">
      <alignment horizontal="center" vertical="center"/>
    </xf>
    <xf numFmtId="0" fontId="26" fillId="0" borderId="8" xfId="0" applyFont="1" applyBorder="1" applyAlignment="1">
      <alignment vertical="center" wrapText="1"/>
    </xf>
    <xf numFmtId="0" fontId="14" fillId="0" borderId="8" xfId="0" applyFont="1" applyBorder="1" applyAlignment="1">
      <alignment horizontal="center" vertical="top" wrapText="1"/>
    </xf>
    <xf numFmtId="0" fontId="27" fillId="0" borderId="8" xfId="0" applyFont="1" applyBorder="1" applyAlignment="1">
      <alignment horizontal="center" vertical="top" wrapText="1"/>
    </xf>
    <xf numFmtId="0" fontId="16" fillId="0" borderId="1" xfId="0" applyFont="1" applyBorder="1" applyAlignment="1">
      <alignment horizontal="left" vertical="center"/>
    </xf>
    <xf numFmtId="3" fontId="7" fillId="0" borderId="0" xfId="3" applyNumberFormat="1" applyFont="1" applyAlignment="1">
      <alignment vertical="center"/>
    </xf>
    <xf numFmtId="9" fontId="2" fillId="0" borderId="0" xfId="1" applyFont="1" applyAlignment="1">
      <alignment horizontal="left" vertical="center"/>
    </xf>
    <xf numFmtId="10" fontId="2" fillId="0" borderId="0" xfId="1" applyNumberFormat="1" applyFont="1" applyAlignment="1">
      <alignment horizontal="center" vertical="center"/>
    </xf>
    <xf numFmtId="166" fontId="20" fillId="0" borderId="8" xfId="1" applyNumberFormat="1" applyFont="1" applyBorder="1" applyAlignment="1">
      <alignment horizontal="center"/>
    </xf>
    <xf numFmtId="0" fontId="4" fillId="2" borderId="4" xfId="3" applyFont="1" applyFill="1" applyBorder="1" applyAlignment="1">
      <alignment vertical="center"/>
    </xf>
    <xf numFmtId="0" fontId="4" fillId="2" borderId="5" xfId="3" applyFont="1" applyFill="1" applyBorder="1" applyAlignment="1">
      <alignment vertical="center"/>
    </xf>
    <xf numFmtId="0" fontId="4" fillId="2" borderId="1" xfId="0" applyFont="1" applyFill="1" applyBorder="1" applyAlignment="1">
      <alignment vertical="center"/>
    </xf>
    <xf numFmtId="168" fontId="7" fillId="0" borderId="1" xfId="3" applyNumberFormat="1" applyFont="1" applyBorder="1" applyAlignment="1">
      <alignment horizontal="center" vertical="center"/>
    </xf>
    <xf numFmtId="10" fontId="3" fillId="0" borderId="0" xfId="1" applyNumberFormat="1" applyFont="1" applyFill="1" applyAlignment="1">
      <alignment horizontal="center" vertical="center"/>
    </xf>
    <xf numFmtId="10" fontId="33" fillId="0" borderId="8" xfId="1" applyNumberFormat="1" applyFont="1" applyFill="1" applyBorder="1" applyAlignment="1">
      <alignment horizontal="center" vertical="center"/>
    </xf>
    <xf numFmtId="3" fontId="34" fillId="0" borderId="8" xfId="0" applyNumberFormat="1" applyFont="1" applyBorder="1" applyAlignment="1">
      <alignment horizontal="center" vertical="center"/>
    </xf>
    <xf numFmtId="0" fontId="35" fillId="0" borderId="0" xfId="0" applyFont="1" applyAlignment="1">
      <alignment horizontal="left" vertical="center"/>
    </xf>
    <xf numFmtId="0" fontId="36" fillId="0" borderId="8" xfId="0" applyFont="1" applyBorder="1" applyAlignment="1">
      <alignment horizontal="center" vertical="center" wrapText="1"/>
    </xf>
    <xf numFmtId="10" fontId="3" fillId="0" borderId="0" xfId="1" applyNumberFormat="1" applyFont="1" applyFill="1" applyBorder="1" applyAlignment="1">
      <alignment horizontal="center" vertical="center"/>
    </xf>
    <xf numFmtId="0" fontId="37" fillId="0" borderId="8" xfId="0" applyFont="1" applyBorder="1" applyAlignment="1">
      <alignment vertical="center" wrapText="1"/>
    </xf>
    <xf numFmtId="3" fontId="0" fillId="0" borderId="8" xfId="0" applyNumberFormat="1" applyBorder="1" applyAlignment="1">
      <alignment horizontal="center" vertical="center"/>
    </xf>
    <xf numFmtId="3" fontId="30" fillId="0" borderId="8" xfId="0" applyNumberFormat="1" applyFont="1" applyBorder="1" applyAlignment="1">
      <alignment horizontal="center" vertical="center"/>
    </xf>
    <xf numFmtId="0" fontId="0" fillId="0" borderId="8" xfId="0" applyBorder="1" applyAlignment="1">
      <alignment horizontal="left" vertical="center"/>
    </xf>
    <xf numFmtId="0" fontId="30" fillId="0" borderId="8" xfId="0" applyFont="1" applyBorder="1" applyAlignment="1">
      <alignment horizontal="left" vertical="center"/>
    </xf>
    <xf numFmtId="166" fontId="0" fillId="0" borderId="8" xfId="1" applyNumberFormat="1" applyFont="1" applyBorder="1" applyAlignment="1">
      <alignment horizontal="center" vertical="center"/>
    </xf>
    <xf numFmtId="10" fontId="30" fillId="0" borderId="8" xfId="1" applyNumberFormat="1" applyFont="1" applyBorder="1" applyAlignment="1">
      <alignment horizontal="center" vertical="center"/>
    </xf>
    <xf numFmtId="0" fontId="41" fillId="0" borderId="8" xfId="0" applyFont="1" applyBorder="1" applyAlignment="1">
      <alignment horizontal="center" vertical="center"/>
    </xf>
    <xf numFmtId="0" fontId="42" fillId="0" borderId="8" xfId="0" applyFont="1" applyBorder="1" applyAlignment="1">
      <alignment horizontal="center" vertical="center" wrapText="1"/>
    </xf>
    <xf numFmtId="0" fontId="41" fillId="0" borderId="0" xfId="0" applyFont="1" applyAlignment="1">
      <alignment horizontal="left" vertical="center"/>
    </xf>
    <xf numFmtId="0" fontId="41" fillId="0" borderId="8" xfId="0" applyFont="1" applyBorder="1" applyAlignment="1">
      <alignment vertical="center" wrapText="1"/>
    </xf>
    <xf numFmtId="0" fontId="35" fillId="0" borderId="0" xfId="0" applyFont="1" applyAlignment="1">
      <alignment horizontal="center" vertical="center"/>
    </xf>
    <xf numFmtId="10" fontId="0" fillId="0" borderId="8" xfId="1" applyNumberFormat="1" applyFont="1" applyBorder="1" applyAlignment="1">
      <alignment horizontal="center" vertical="center"/>
    </xf>
    <xf numFmtId="3" fontId="31" fillId="0" borderId="8" xfId="9" applyNumberFormat="1" applyBorder="1" applyAlignment="1">
      <alignment horizontal="center" vertical="center"/>
    </xf>
    <xf numFmtId="10" fontId="2" fillId="0" borderId="8" xfId="1" applyNumberFormat="1" applyFont="1" applyBorder="1" applyAlignment="1">
      <alignment horizontal="center" vertical="center"/>
    </xf>
    <xf numFmtId="3" fontId="38" fillId="0" borderId="8" xfId="0" applyNumberFormat="1" applyFont="1" applyBorder="1" applyAlignment="1">
      <alignment horizontal="center" vertical="center"/>
    </xf>
    <xf numFmtId="3" fontId="38" fillId="0" borderId="8" xfId="9" applyNumberFormat="1" applyFont="1" applyBorder="1" applyAlignment="1">
      <alignment horizontal="center" vertical="center"/>
    </xf>
    <xf numFmtId="10" fontId="28" fillId="0" borderId="8" xfId="1" applyNumberFormat="1" applyFont="1" applyBorder="1" applyAlignment="1">
      <alignment horizontal="center" vertical="center"/>
    </xf>
    <xf numFmtId="0" fontId="44" fillId="0" borderId="8" xfId="9" applyFont="1" applyBorder="1" applyAlignment="1">
      <alignment horizontal="center" vertical="center" wrapText="1"/>
    </xf>
    <xf numFmtId="0" fontId="45" fillId="0" borderId="8" xfId="9" applyFont="1" applyBorder="1" applyAlignment="1">
      <alignment horizontal="center" vertical="center" wrapText="1"/>
    </xf>
    <xf numFmtId="0" fontId="41" fillId="0" borderId="0" xfId="0" applyFont="1" applyAlignment="1">
      <alignment horizontal="center" vertical="center" wrapText="1"/>
    </xf>
    <xf numFmtId="0" fontId="48" fillId="0" borderId="0" xfId="0" applyFont="1" applyAlignment="1">
      <alignment horizontal="center" vertical="center" wrapText="1"/>
    </xf>
    <xf numFmtId="3" fontId="41" fillId="0" borderId="8" xfId="0" applyNumberFormat="1" applyFont="1" applyBorder="1" applyAlignment="1">
      <alignment horizontal="center" vertical="center" wrapText="1"/>
    </xf>
    <xf numFmtId="3" fontId="42" fillId="0" borderId="8" xfId="0" applyNumberFormat="1" applyFont="1" applyBorder="1" applyAlignment="1">
      <alignment horizontal="center" vertical="center" wrapText="1"/>
    </xf>
    <xf numFmtId="0" fontId="41" fillId="0" borderId="8" xfId="0" applyFont="1" applyBorder="1" applyAlignment="1">
      <alignment horizontal="center" vertical="center" wrapText="1"/>
    </xf>
    <xf numFmtId="10" fontId="47" fillId="0" borderId="8" xfId="1" applyNumberFormat="1" applyFont="1" applyFill="1" applyBorder="1" applyAlignment="1">
      <alignment horizontal="center" vertical="center"/>
    </xf>
    <xf numFmtId="10" fontId="49" fillId="0" borderId="8" xfId="1" applyNumberFormat="1" applyFont="1" applyFill="1" applyBorder="1" applyAlignment="1">
      <alignment horizontal="center" vertical="center"/>
    </xf>
    <xf numFmtId="166" fontId="40" fillId="0" borderId="8" xfId="1" applyNumberFormat="1" applyFont="1" applyBorder="1" applyAlignment="1">
      <alignment horizontal="center" vertical="center"/>
    </xf>
    <xf numFmtId="0" fontId="50" fillId="7" borderId="8" xfId="0" applyFont="1" applyFill="1" applyBorder="1" applyAlignment="1">
      <alignment horizontal="center" vertical="center"/>
    </xf>
    <xf numFmtId="0" fontId="50" fillId="7" borderId="8" xfId="3" applyFont="1" applyFill="1" applyBorder="1" applyAlignment="1">
      <alignment horizontal="center" vertical="center"/>
    </xf>
    <xf numFmtId="3" fontId="52" fillId="0" borderId="8" xfId="0" applyNumberFormat="1" applyFont="1" applyBorder="1" applyAlignment="1">
      <alignment horizontal="center" vertical="center"/>
    </xf>
    <xf numFmtId="0" fontId="52" fillId="0" borderId="8" xfId="0" applyFont="1" applyBorder="1" applyAlignment="1">
      <alignment horizontal="center" vertical="center"/>
    </xf>
    <xf numFmtId="10" fontId="52" fillId="0" borderId="8" xfId="1" applyNumberFormat="1" applyFont="1" applyFill="1" applyBorder="1" applyAlignment="1">
      <alignment horizontal="center" vertical="center"/>
    </xf>
    <xf numFmtId="0" fontId="39" fillId="0" borderId="0" xfId="0" applyFont="1" applyAlignment="1">
      <alignment horizontal="center" vertical="center"/>
    </xf>
    <xf numFmtId="0" fontId="52" fillId="0" borderId="0" xfId="0" applyFont="1" applyAlignment="1">
      <alignment horizontal="center" vertical="center"/>
    </xf>
    <xf numFmtId="3" fontId="53" fillId="0" borderId="0" xfId="9" applyNumberFormat="1" applyFont="1" applyAlignment="1">
      <alignment horizontal="center" vertical="center"/>
    </xf>
    <xf numFmtId="3" fontId="52" fillId="0" borderId="8" xfId="9" applyNumberFormat="1" applyFont="1" applyBorder="1" applyAlignment="1">
      <alignment horizontal="center" vertical="center"/>
    </xf>
    <xf numFmtId="0" fontId="46" fillId="0" borderId="0" xfId="0" applyFont="1" applyAlignment="1">
      <alignment horizontal="left" vertical="center"/>
    </xf>
    <xf numFmtId="0" fontId="54" fillId="8" borderId="8" xfId="0" applyFont="1" applyFill="1" applyBorder="1" applyAlignment="1">
      <alignment horizontal="center" vertical="center" wrapText="1"/>
    </xf>
    <xf numFmtId="0" fontId="55" fillId="0" borderId="8" xfId="0" applyFont="1" applyBorder="1" applyAlignment="1">
      <alignment horizontal="left" vertical="center"/>
    </xf>
    <xf numFmtId="0" fontId="56" fillId="7" borderId="8" xfId="3" applyFont="1" applyFill="1" applyBorder="1" applyAlignment="1">
      <alignment horizontal="center" vertical="center"/>
    </xf>
    <xf numFmtId="0" fontId="57" fillId="0" borderId="0" xfId="0" applyFont="1" applyAlignment="1">
      <alignment horizontal="left" vertical="center"/>
    </xf>
    <xf numFmtId="0" fontId="57" fillId="0" borderId="0" xfId="0" applyFont="1" applyAlignment="1">
      <alignment horizontal="center" vertical="center"/>
    </xf>
    <xf numFmtId="0" fontId="34" fillId="0" borderId="8" xfId="0" applyFont="1" applyBorder="1" applyAlignment="1">
      <alignment vertical="center" wrapText="1" shrinkToFit="1"/>
    </xf>
    <xf numFmtId="10" fontId="33" fillId="0" borderId="11" xfId="1" applyNumberFormat="1" applyFont="1" applyFill="1" applyBorder="1" applyAlignment="1">
      <alignment horizontal="center" vertical="center"/>
    </xf>
    <xf numFmtId="0" fontId="34" fillId="0" borderId="23" xfId="0" applyFont="1" applyBorder="1" applyAlignment="1">
      <alignment vertical="center" wrapText="1" shrinkToFit="1"/>
    </xf>
    <xf numFmtId="10" fontId="33" fillId="0" borderId="24" xfId="1" applyNumberFormat="1" applyFont="1" applyFill="1" applyBorder="1" applyAlignment="1">
      <alignment horizontal="center" vertical="center"/>
    </xf>
    <xf numFmtId="0" fontId="34" fillId="0" borderId="25" xfId="0" applyFont="1" applyBorder="1" applyAlignment="1">
      <alignment vertical="center" wrapText="1" shrinkToFit="1"/>
    </xf>
    <xf numFmtId="3" fontId="34" fillId="0" borderId="26" xfId="0" applyNumberFormat="1" applyFont="1" applyBorder="1" applyAlignment="1">
      <alignment horizontal="center" vertical="center"/>
    </xf>
    <xf numFmtId="10" fontId="33" fillId="0" borderId="26" xfId="1" applyNumberFormat="1" applyFont="1" applyFill="1" applyBorder="1" applyAlignment="1">
      <alignment horizontal="center" vertical="center"/>
    </xf>
    <xf numFmtId="3" fontId="51" fillId="0" borderId="11" xfId="0" applyNumberFormat="1" applyFont="1" applyBorder="1" applyAlignment="1">
      <alignment horizontal="center" vertical="center"/>
    </xf>
    <xf numFmtId="0" fontId="58" fillId="0" borderId="11" xfId="0" applyFont="1" applyBorder="1" applyAlignment="1">
      <alignment horizontal="center" vertical="center"/>
    </xf>
    <xf numFmtId="3" fontId="58" fillId="0" borderId="11" xfId="0" applyNumberFormat="1" applyFont="1" applyBorder="1" applyAlignment="1">
      <alignment horizontal="center" vertical="center"/>
    </xf>
    <xf numFmtId="10" fontId="51" fillId="0" borderId="11" xfId="1" applyNumberFormat="1" applyFont="1" applyFill="1" applyBorder="1" applyAlignment="1">
      <alignment horizontal="center" vertical="center"/>
    </xf>
    <xf numFmtId="0" fontId="59" fillId="0" borderId="0" xfId="0" applyFont="1" applyAlignment="1">
      <alignment horizontal="center" vertical="center"/>
    </xf>
    <xf numFmtId="0" fontId="62" fillId="8" borderId="8" xfId="0" applyFont="1" applyFill="1" applyBorder="1" applyAlignment="1">
      <alignment horizontal="center" vertical="center" wrapText="1"/>
    </xf>
    <xf numFmtId="0" fontId="62" fillId="0" borderId="8" xfId="0" applyFont="1" applyBorder="1" applyAlignment="1">
      <alignment horizontal="center" vertical="center" wrapText="1"/>
    </xf>
    <xf numFmtId="3" fontId="63" fillId="0" borderId="8" xfId="0" applyNumberFormat="1"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left" vertical="center"/>
    </xf>
    <xf numFmtId="0" fontId="63" fillId="0" borderId="8" xfId="0" applyFont="1" applyBorder="1" applyAlignment="1">
      <alignment horizontal="center" vertical="center"/>
    </xf>
    <xf numFmtId="3" fontId="63" fillId="9" borderId="8" xfId="0" applyNumberFormat="1" applyFont="1" applyFill="1" applyBorder="1" applyAlignment="1">
      <alignment horizontal="center" vertical="center"/>
    </xf>
    <xf numFmtId="10" fontId="36" fillId="0" borderId="8" xfId="1" applyNumberFormat="1" applyFont="1" applyFill="1" applyBorder="1" applyAlignment="1">
      <alignment horizontal="center" vertical="center"/>
    </xf>
    <xf numFmtId="10" fontId="64" fillId="0" borderId="8" xfId="1" applyNumberFormat="1" applyFont="1" applyFill="1" applyBorder="1" applyAlignment="1">
      <alignment horizontal="center" vertical="center"/>
    </xf>
    <xf numFmtId="0" fontId="41" fillId="10" borderId="8" xfId="0" applyFont="1" applyFill="1" applyBorder="1" applyAlignment="1">
      <alignment horizontal="center" vertical="center"/>
    </xf>
    <xf numFmtId="0" fontId="2" fillId="10" borderId="8" xfId="0" applyFont="1" applyFill="1" applyBorder="1" applyAlignment="1">
      <alignment horizontal="center" vertical="center"/>
    </xf>
    <xf numFmtId="166" fontId="41" fillId="0" borderId="8" xfId="1" applyNumberFormat="1" applyFont="1" applyBorder="1" applyAlignment="1">
      <alignment horizontal="center" vertical="center" wrapText="1"/>
    </xf>
    <xf numFmtId="0" fontId="23" fillId="0" borderId="16" xfId="8" applyBorder="1"/>
    <xf numFmtId="0" fontId="30" fillId="0" borderId="16" xfId="8" applyFont="1" applyBorder="1"/>
    <xf numFmtId="0" fontId="23" fillId="0" borderId="13" xfId="8" applyBorder="1"/>
    <xf numFmtId="0" fontId="30" fillId="0" borderId="13" xfId="8" applyFont="1" applyBorder="1"/>
    <xf numFmtId="0" fontId="23" fillId="0" borderId="0" xfId="8" applyAlignment="1">
      <alignment vertical="top"/>
    </xf>
    <xf numFmtId="0" fontId="30" fillId="0" borderId="0" xfId="8" applyFont="1" applyAlignment="1">
      <alignment vertical="top"/>
    </xf>
    <xf numFmtId="3" fontId="23" fillId="0" borderId="0" xfId="8" applyNumberFormat="1"/>
    <xf numFmtId="3" fontId="30" fillId="0" borderId="0" xfId="8" applyNumberFormat="1" applyFont="1"/>
    <xf numFmtId="3" fontId="60" fillId="0" borderId="0" xfId="0" applyNumberFormat="1" applyFont="1" applyAlignment="1">
      <alignment horizontal="center" vertical="center"/>
    </xf>
    <xf numFmtId="3" fontId="34" fillId="0" borderId="11" xfId="0" applyNumberFormat="1" applyFont="1" applyBorder="1" applyAlignment="1">
      <alignment horizontal="center" vertical="center"/>
    </xf>
    <xf numFmtId="0" fontId="0" fillId="0" borderId="8" xfId="0" applyBorder="1" applyAlignment="1">
      <alignment horizontal="left" vertical="center" wrapText="1"/>
    </xf>
    <xf numFmtId="0" fontId="66" fillId="0" borderId="0" xfId="0" applyFont="1" applyAlignment="1">
      <alignment horizontal="left" vertical="center"/>
    </xf>
    <xf numFmtId="3" fontId="34" fillId="0" borderId="0" xfId="0" applyNumberFormat="1" applyFont="1" applyAlignment="1">
      <alignment horizontal="center" vertical="center"/>
    </xf>
    <xf numFmtId="3" fontId="30" fillId="0" borderId="0" xfId="0" applyNumberFormat="1" applyFont="1" applyAlignment="1">
      <alignment horizontal="center" vertical="center"/>
    </xf>
    <xf numFmtId="0" fontId="32" fillId="11" borderId="18" xfId="0" applyFont="1" applyFill="1" applyBorder="1" applyAlignment="1">
      <alignment horizontal="center" vertical="center" wrapText="1"/>
    </xf>
    <xf numFmtId="0" fontId="66" fillId="11" borderId="8" xfId="0" applyFont="1" applyFill="1" applyBorder="1" applyAlignment="1">
      <alignment vertical="center"/>
    </xf>
    <xf numFmtId="3" fontId="30" fillId="0" borderId="14" xfId="0" applyNumberFormat="1" applyFont="1" applyBorder="1" applyAlignment="1">
      <alignment horizontal="center" vertical="center"/>
    </xf>
    <xf numFmtId="3" fontId="30" fillId="0" borderId="15" xfId="0" applyNumberFormat="1" applyFont="1" applyBorder="1" applyAlignment="1">
      <alignment horizontal="center" vertical="center"/>
    </xf>
    <xf numFmtId="0" fontId="2" fillId="0" borderId="13" xfId="0" applyFont="1" applyBorder="1" applyAlignment="1">
      <alignment horizontal="left" vertical="center"/>
    </xf>
    <xf numFmtId="9" fontId="21" fillId="12" borderId="0" xfId="0" applyNumberFormat="1" applyFont="1" applyFill="1" applyAlignment="1">
      <alignment horizontal="left" vertical="center"/>
    </xf>
    <xf numFmtId="0" fontId="37" fillId="11" borderId="8" xfId="0" applyFont="1" applyFill="1" applyBorder="1" applyAlignment="1">
      <alignment vertical="center" wrapText="1"/>
    </xf>
    <xf numFmtId="0" fontId="66" fillId="13" borderId="8" xfId="0" applyFont="1" applyFill="1" applyBorder="1" applyAlignment="1">
      <alignment horizontal="center" vertical="center" wrapText="1"/>
    </xf>
    <xf numFmtId="10" fontId="69" fillId="0" borderId="0" xfId="1" applyNumberFormat="1" applyFont="1" applyAlignment="1">
      <alignment horizontal="center" vertical="center"/>
    </xf>
    <xf numFmtId="3" fontId="71" fillId="0" borderId="8" xfId="0" applyNumberFormat="1" applyFont="1" applyBorder="1" applyAlignment="1">
      <alignment horizontal="center" vertical="center"/>
    </xf>
    <xf numFmtId="3" fontId="70" fillId="0" borderId="0" xfId="0" applyNumberFormat="1" applyFont="1" applyAlignment="1">
      <alignment horizontal="center" vertical="center"/>
    </xf>
    <xf numFmtId="0" fontId="38" fillId="0" borderId="0" xfId="9" applyFont="1"/>
    <xf numFmtId="3" fontId="2" fillId="0" borderId="8" xfId="0" applyNumberFormat="1" applyFont="1" applyBorder="1" applyAlignment="1">
      <alignment horizontal="center" vertical="center"/>
    </xf>
    <xf numFmtId="166" fontId="2" fillId="0" borderId="8" xfId="1" applyNumberFormat="1" applyFont="1" applyBorder="1" applyAlignment="1">
      <alignment horizontal="center" vertical="center"/>
    </xf>
    <xf numFmtId="0" fontId="4" fillId="3" borderId="8" xfId="3" applyFont="1" applyFill="1" applyBorder="1" applyAlignment="1">
      <alignment horizontal="center" vertical="center"/>
    </xf>
    <xf numFmtId="0" fontId="73" fillId="0" borderId="8" xfId="9" applyFont="1" applyBorder="1"/>
    <xf numFmtId="3" fontId="73" fillId="0" borderId="8" xfId="9" applyNumberFormat="1" applyFont="1" applyBorder="1"/>
    <xf numFmtId="10" fontId="73" fillId="0" borderId="8" xfId="1" applyNumberFormat="1" applyFont="1" applyBorder="1"/>
    <xf numFmtId="0" fontId="74" fillId="4" borderId="8" xfId="9" applyFont="1" applyFill="1" applyBorder="1"/>
    <xf numFmtId="3" fontId="73" fillId="4" borderId="8" xfId="9" applyNumberFormat="1" applyFont="1" applyFill="1" applyBorder="1"/>
    <xf numFmtId="10" fontId="73" fillId="4" borderId="8" xfId="1" applyNumberFormat="1" applyFont="1" applyFill="1" applyBorder="1"/>
    <xf numFmtId="0" fontId="56" fillId="7" borderId="14" xfId="3" applyFont="1" applyFill="1" applyBorder="1" applyAlignment="1">
      <alignment horizontal="center" vertical="center"/>
    </xf>
    <xf numFmtId="0" fontId="77" fillId="0" borderId="0" xfId="0" applyFont="1" applyAlignment="1">
      <alignment horizontal="left" vertical="center"/>
    </xf>
    <xf numFmtId="10" fontId="33" fillId="0" borderId="33" xfId="1" applyNumberFormat="1" applyFont="1" applyFill="1" applyBorder="1" applyAlignment="1">
      <alignment horizontal="center" vertical="center"/>
    </xf>
    <xf numFmtId="0" fontId="34" fillId="0" borderId="34" xfId="0" applyFont="1" applyBorder="1" applyAlignment="1">
      <alignment vertical="center" wrapText="1" shrinkToFit="1"/>
    </xf>
    <xf numFmtId="3" fontId="34" fillId="0" borderId="18" xfId="0" applyNumberFormat="1" applyFont="1" applyBorder="1" applyAlignment="1">
      <alignment horizontal="center" vertical="center"/>
    </xf>
    <xf numFmtId="10" fontId="33" fillId="0" borderId="18" xfId="1" applyNumberFormat="1" applyFont="1" applyFill="1" applyBorder="1" applyAlignment="1">
      <alignment horizontal="center" vertical="center"/>
    </xf>
    <xf numFmtId="0" fontId="58" fillId="0" borderId="35" xfId="0" applyFont="1" applyBorder="1" applyAlignment="1">
      <alignment horizontal="center" vertical="center"/>
    </xf>
    <xf numFmtId="3" fontId="51" fillId="0" borderId="36" xfId="0" applyNumberFormat="1" applyFont="1" applyBorder="1" applyAlignment="1">
      <alignment horizontal="center" vertical="center"/>
    </xf>
    <xf numFmtId="0" fontId="58" fillId="0" borderId="36" xfId="0" applyFont="1" applyBorder="1" applyAlignment="1">
      <alignment horizontal="center" vertical="center"/>
    </xf>
    <xf numFmtId="3" fontId="58" fillId="0" borderId="36" xfId="0" applyNumberFormat="1" applyFont="1" applyBorder="1" applyAlignment="1">
      <alignment horizontal="center" vertical="center"/>
    </xf>
    <xf numFmtId="10" fontId="51" fillId="0" borderId="36" xfId="1" applyNumberFormat="1" applyFont="1" applyFill="1" applyBorder="1" applyAlignment="1">
      <alignment horizontal="center" vertical="center"/>
    </xf>
    <xf numFmtId="10" fontId="33" fillId="0" borderId="37" xfId="1" applyNumberFormat="1" applyFont="1" applyFill="1" applyBorder="1" applyAlignment="1">
      <alignment horizontal="center" vertical="center"/>
    </xf>
    <xf numFmtId="10" fontId="41" fillId="0" borderId="8" xfId="1" applyNumberFormat="1" applyFont="1" applyBorder="1" applyAlignment="1">
      <alignment horizontal="center" vertical="center" wrapText="1"/>
    </xf>
    <xf numFmtId="166" fontId="41" fillId="0" borderId="0" xfId="1" applyNumberFormat="1" applyFont="1" applyBorder="1" applyAlignment="1">
      <alignment horizontal="center" vertical="center" wrapText="1"/>
    </xf>
    <xf numFmtId="0" fontId="78" fillId="0" borderId="0" xfId="9" applyFont="1"/>
    <xf numFmtId="3" fontId="78" fillId="0" borderId="0" xfId="9" applyNumberFormat="1" applyFont="1"/>
    <xf numFmtId="0" fontId="41" fillId="0" borderId="11" xfId="0" applyFont="1" applyBorder="1" applyAlignment="1">
      <alignment horizontal="center" vertical="center" wrapText="1"/>
    </xf>
    <xf numFmtId="3" fontId="41" fillId="0" borderId="11" xfId="0" applyNumberFormat="1" applyFont="1" applyBorder="1" applyAlignment="1">
      <alignment horizontal="center" vertical="center" wrapText="1"/>
    </xf>
    <xf numFmtId="9" fontId="3" fillId="0" borderId="0" xfId="0" applyNumberFormat="1" applyFont="1" applyAlignment="1">
      <alignment horizontal="center" vertical="center"/>
    </xf>
    <xf numFmtId="0" fontId="43" fillId="0" borderId="0" xfId="0" applyFont="1" applyAlignment="1">
      <alignment horizontal="center" vertical="center"/>
    </xf>
    <xf numFmtId="10" fontId="43" fillId="0" borderId="8" xfId="0" applyNumberFormat="1" applyFont="1" applyBorder="1" applyAlignment="1">
      <alignment horizontal="center" vertical="center"/>
    </xf>
    <xf numFmtId="0" fontId="79" fillId="7" borderId="8" xfId="3" applyFont="1" applyFill="1" applyBorder="1" applyAlignment="1">
      <alignment horizontal="center" vertical="center"/>
    </xf>
    <xf numFmtId="0" fontId="58" fillId="0" borderId="8" xfId="0" applyFont="1" applyBorder="1" applyAlignment="1">
      <alignment horizontal="center" vertical="center"/>
    </xf>
    <xf numFmtId="3" fontId="51" fillId="0" borderId="8" xfId="0" applyNumberFormat="1" applyFont="1" applyBorder="1" applyAlignment="1">
      <alignment horizontal="center" vertical="center"/>
    </xf>
    <xf numFmtId="3" fontId="58" fillId="0" borderId="8" xfId="0" applyNumberFormat="1" applyFont="1" applyBorder="1" applyAlignment="1">
      <alignment horizontal="center" vertical="center"/>
    </xf>
    <xf numFmtId="3" fontId="43" fillId="0" borderId="8" xfId="0" applyNumberFormat="1" applyFont="1" applyBorder="1" applyAlignment="1">
      <alignment horizontal="center" vertical="center"/>
    </xf>
    <xf numFmtId="3" fontId="29" fillId="0" borderId="8" xfId="0" applyNumberFormat="1" applyFont="1" applyBorder="1" applyAlignment="1">
      <alignment horizontal="center" vertical="center"/>
    </xf>
    <xf numFmtId="0" fontId="60" fillId="0" borderId="8" xfId="0" applyFont="1" applyBorder="1" applyAlignment="1">
      <alignment horizontal="center" vertical="center"/>
    </xf>
    <xf numFmtId="10" fontId="29" fillId="0" borderId="8" xfId="1" applyNumberFormat="1" applyFont="1" applyFill="1" applyBorder="1" applyAlignment="1">
      <alignment horizontal="center" vertical="center"/>
    </xf>
    <xf numFmtId="9" fontId="30" fillId="0" borderId="8" xfId="1" applyFont="1" applyBorder="1" applyAlignment="1">
      <alignment horizontal="center" vertical="center"/>
    </xf>
    <xf numFmtId="0" fontId="61" fillId="0" borderId="0" xfId="0" applyFont="1" applyAlignment="1">
      <alignment horizontal="left" vertical="center"/>
    </xf>
    <xf numFmtId="0" fontId="80" fillId="0" borderId="1" xfId="0" applyFont="1" applyBorder="1" applyAlignment="1">
      <alignment horizontal="center" vertical="center"/>
    </xf>
    <xf numFmtId="0" fontId="80" fillId="0" borderId="1" xfId="0" applyFont="1" applyBorder="1" applyAlignment="1">
      <alignment horizontal="left" vertical="center"/>
    </xf>
    <xf numFmtId="0" fontId="80" fillId="0" borderId="1" xfId="2" applyFont="1" applyBorder="1" applyAlignment="1">
      <alignment horizontal="left" vertical="center" wrapText="1"/>
    </xf>
    <xf numFmtId="41" fontId="2" fillId="0" borderId="10" xfId="5" applyFont="1" applyBorder="1" applyAlignment="1">
      <alignment horizontal="center"/>
    </xf>
    <xf numFmtId="41" fontId="2" fillId="0" borderId="10" xfId="5" applyFont="1" applyBorder="1"/>
    <xf numFmtId="3" fontId="36" fillId="0" borderId="8" xfId="0" applyNumberFormat="1" applyFont="1" applyBorder="1" applyAlignment="1">
      <alignment horizontal="center" vertical="center"/>
    </xf>
    <xf numFmtId="0" fontId="81" fillId="0" borderId="29" xfId="0" applyFont="1" applyBorder="1" applyAlignment="1">
      <alignment vertical="center"/>
    </xf>
    <xf numFmtId="3" fontId="81" fillId="0" borderId="5" xfId="0" applyNumberFormat="1" applyFont="1" applyBorder="1" applyAlignment="1">
      <alignment horizontal="center" vertical="center"/>
    </xf>
    <xf numFmtId="166" fontId="81" fillId="0" borderId="30" xfId="1" applyNumberFormat="1" applyFont="1" applyBorder="1" applyAlignment="1">
      <alignment horizontal="center" vertical="center"/>
    </xf>
    <xf numFmtId="3" fontId="81" fillId="4" borderId="8" xfId="0" applyNumberFormat="1" applyFont="1" applyFill="1" applyBorder="1" applyAlignment="1">
      <alignment horizontal="center" vertical="center"/>
    </xf>
    <xf numFmtId="166" fontId="81" fillId="0" borderId="31" xfId="1" applyNumberFormat="1" applyFont="1" applyBorder="1" applyAlignment="1">
      <alignment horizontal="center" vertical="center"/>
    </xf>
    <xf numFmtId="166" fontId="81" fillId="0" borderId="5" xfId="1" applyNumberFormat="1" applyFont="1" applyBorder="1" applyAlignment="1">
      <alignment horizontal="center" vertical="center"/>
    </xf>
    <xf numFmtId="0" fontId="82" fillId="3" borderId="8" xfId="0" applyFont="1" applyFill="1" applyBorder="1" applyAlignment="1">
      <alignment horizontal="left" vertical="center" wrapText="1"/>
    </xf>
    <xf numFmtId="0" fontId="84" fillId="0" borderId="0" xfId="0" applyFont="1" applyAlignment="1">
      <alignment horizontal="left" vertical="center"/>
    </xf>
    <xf numFmtId="0" fontId="84" fillId="8" borderId="8" xfId="0" applyFont="1" applyFill="1" applyBorder="1" applyAlignment="1">
      <alignment horizontal="center" vertical="center" wrapText="1"/>
    </xf>
    <xf numFmtId="0" fontId="57" fillId="0" borderId="8" xfId="0" applyFont="1" applyBorder="1" applyAlignment="1">
      <alignment horizontal="center" vertical="center"/>
    </xf>
    <xf numFmtId="0" fontId="56" fillId="7" borderId="8" xfId="0" applyFont="1" applyFill="1" applyBorder="1" applyAlignment="1">
      <alignment horizontal="center" vertical="center"/>
    </xf>
    <xf numFmtId="0" fontId="2" fillId="0" borderId="8" xfId="0" applyFont="1" applyBorder="1" applyAlignment="1">
      <alignment horizontal="center" vertical="center" wrapText="1"/>
    </xf>
    <xf numFmtId="0" fontId="56" fillId="7" borderId="8" xfId="0" applyFont="1" applyFill="1" applyBorder="1" applyAlignment="1">
      <alignment horizontal="left" vertical="center"/>
    </xf>
    <xf numFmtId="0" fontId="55" fillId="0" borderId="8" xfId="0" applyFont="1" applyBorder="1" applyAlignment="1">
      <alignment horizontal="center" vertical="center" wrapText="1"/>
    </xf>
    <xf numFmtId="0" fontId="75" fillId="7" borderId="21" xfId="0" applyFont="1" applyFill="1" applyBorder="1" applyAlignment="1">
      <alignment horizontal="left" vertical="center"/>
    </xf>
    <xf numFmtId="0" fontId="75" fillId="7" borderId="23" xfId="0" applyFont="1" applyFill="1" applyBorder="1" applyAlignment="1">
      <alignment horizontal="left" vertical="center"/>
    </xf>
    <xf numFmtId="0" fontId="55" fillId="0" borderId="22" xfId="0" applyFont="1" applyBorder="1" applyAlignment="1">
      <alignment horizontal="center" vertical="center" wrapText="1"/>
    </xf>
    <xf numFmtId="0" fontId="55" fillId="0" borderId="24" xfId="0" applyFont="1" applyBorder="1" applyAlignment="1">
      <alignment horizontal="center" vertical="center" wrapText="1"/>
    </xf>
    <xf numFmtId="0" fontId="76" fillId="7" borderId="27" xfId="0" applyFont="1" applyFill="1" applyBorder="1" applyAlignment="1">
      <alignment horizontal="center" vertical="center"/>
    </xf>
    <xf numFmtId="0" fontId="76" fillId="7" borderId="32" xfId="0" applyFont="1" applyFill="1" applyBorder="1" applyAlignment="1">
      <alignment horizontal="center" vertical="center"/>
    </xf>
    <xf numFmtId="0" fontId="76" fillId="7" borderId="28" xfId="0" applyFont="1" applyFill="1" applyBorder="1" applyAlignment="1">
      <alignment horizontal="center" vertical="center"/>
    </xf>
    <xf numFmtId="0" fontId="77" fillId="0" borderId="0" xfId="0" applyFont="1" applyAlignment="1">
      <alignment horizontal="center" vertical="center"/>
    </xf>
    <xf numFmtId="0" fontId="61" fillId="4" borderId="8" xfId="0" applyFont="1" applyFill="1" applyBorder="1" applyAlignment="1">
      <alignment horizontal="center" vertical="center"/>
    </xf>
    <xf numFmtId="0" fontId="61" fillId="4" borderId="20" xfId="0" applyFont="1" applyFill="1" applyBorder="1" applyAlignment="1">
      <alignment horizontal="center" vertical="center"/>
    </xf>
    <xf numFmtId="0" fontId="61" fillId="4" borderId="16" xfId="0" applyFont="1" applyFill="1" applyBorder="1" applyAlignment="1">
      <alignment horizontal="center" vertical="center"/>
    </xf>
    <xf numFmtId="0" fontId="67" fillId="0" borderId="8" xfId="0" applyFont="1" applyBorder="1" applyAlignment="1">
      <alignment horizontal="center" vertical="center"/>
    </xf>
    <xf numFmtId="0" fontId="66" fillId="11" borderId="8" xfId="0" applyFont="1" applyFill="1" applyBorder="1" applyAlignment="1">
      <alignment horizontal="center" vertical="center"/>
    </xf>
    <xf numFmtId="0" fontId="67" fillId="0" borderId="14" xfId="0" applyFont="1" applyBorder="1" applyAlignment="1">
      <alignment horizontal="center" vertical="center"/>
    </xf>
    <xf numFmtId="0" fontId="67" fillId="0" borderId="19" xfId="0" applyFont="1" applyBorder="1" applyAlignment="1">
      <alignment horizontal="center" vertical="center"/>
    </xf>
    <xf numFmtId="0" fontId="67" fillId="0" borderId="15" xfId="0" applyFont="1" applyBorder="1" applyAlignment="1">
      <alignment horizontal="center" vertical="center"/>
    </xf>
    <xf numFmtId="0" fontId="61" fillId="4" borderId="14" xfId="0" applyFont="1" applyFill="1" applyBorder="1" applyAlignment="1">
      <alignment horizontal="center" vertical="center"/>
    </xf>
    <xf numFmtId="0" fontId="61" fillId="4" borderId="19" xfId="0" applyFont="1" applyFill="1" applyBorder="1" applyAlignment="1">
      <alignment horizontal="center" vertical="center"/>
    </xf>
    <xf numFmtId="0" fontId="61" fillId="4" borderId="15" xfId="0" applyFont="1" applyFill="1" applyBorder="1" applyAlignment="1">
      <alignment horizontal="center" vertical="center"/>
    </xf>
    <xf numFmtId="0" fontId="66" fillId="11" borderId="14" xfId="0" applyFont="1" applyFill="1" applyBorder="1" applyAlignment="1">
      <alignment horizontal="center" vertical="center"/>
    </xf>
    <xf numFmtId="0" fontId="66" fillId="11" borderId="15" xfId="0" applyFont="1" applyFill="1" applyBorder="1" applyAlignment="1">
      <alignment horizontal="center" vertical="center"/>
    </xf>
    <xf numFmtId="0" fontId="66" fillId="0" borderId="14" xfId="0" applyFont="1" applyBorder="1" applyAlignment="1">
      <alignment horizontal="center" vertical="center"/>
    </xf>
    <xf numFmtId="0" fontId="66" fillId="0" borderId="19" xfId="0" applyFont="1" applyBorder="1" applyAlignment="1">
      <alignment horizontal="center" vertical="center"/>
    </xf>
    <xf numFmtId="0" fontId="66" fillId="0" borderId="15" xfId="0" applyFont="1" applyBorder="1" applyAlignment="1">
      <alignment horizontal="center" vertical="center"/>
    </xf>
    <xf numFmtId="0" fontId="65" fillId="0" borderId="14" xfId="0" applyFont="1" applyBorder="1" applyAlignment="1">
      <alignment horizontal="center" vertical="center"/>
    </xf>
    <xf numFmtId="0" fontId="65" fillId="0" borderId="19" xfId="0" applyFont="1" applyBorder="1" applyAlignment="1">
      <alignment horizontal="center" vertical="center"/>
    </xf>
    <xf numFmtId="0" fontId="65" fillId="0" borderId="15" xfId="0" applyFont="1" applyBorder="1" applyAlignment="1">
      <alignment horizontal="center" vertical="center"/>
    </xf>
    <xf numFmtId="0" fontId="61" fillId="0" borderId="14" xfId="0" applyFont="1" applyBorder="1" applyAlignment="1">
      <alignment horizontal="center" vertical="center"/>
    </xf>
    <xf numFmtId="0" fontId="61" fillId="0" borderId="19" xfId="0" applyFont="1" applyBorder="1" applyAlignment="1">
      <alignment horizontal="center" vertical="center"/>
    </xf>
    <xf numFmtId="0" fontId="61" fillId="0" borderId="15" xfId="0" applyFont="1" applyBorder="1" applyAlignment="1">
      <alignment horizontal="center" vertical="center"/>
    </xf>
    <xf numFmtId="0" fontId="61" fillId="0" borderId="8" xfId="0" applyFont="1" applyBorder="1" applyAlignment="1">
      <alignment horizontal="center" vertical="center"/>
    </xf>
    <xf numFmtId="0" fontId="32" fillId="8" borderId="18" xfId="0" applyFont="1" applyFill="1" applyBorder="1" applyAlignment="1">
      <alignment horizontal="center" vertical="center" wrapText="1"/>
    </xf>
    <xf numFmtId="0" fontId="32" fillId="8" borderId="11" xfId="0" applyFont="1" applyFill="1" applyBorder="1" applyAlignment="1">
      <alignment horizontal="center" vertical="center" wrapText="1"/>
    </xf>
    <xf numFmtId="0" fontId="0" fillId="0" borderId="8" xfId="0" applyBorder="1" applyAlignment="1">
      <alignment horizontal="center" vertical="center"/>
    </xf>
    <xf numFmtId="0" fontId="70" fillId="0" borderId="29" xfId="0" applyFont="1" applyBorder="1" applyAlignment="1">
      <alignment horizontal="center" vertical="center"/>
    </xf>
    <xf numFmtId="0" fontId="70" fillId="0" borderId="0" xfId="0" applyFont="1" applyAlignment="1">
      <alignment horizontal="center" vertical="center"/>
    </xf>
    <xf numFmtId="0" fontId="41" fillId="13" borderId="14" xfId="0" applyFont="1" applyFill="1" applyBorder="1" applyAlignment="1">
      <alignment horizontal="center" vertical="center" wrapText="1"/>
    </xf>
    <xf numFmtId="0" fontId="41" fillId="13" borderId="15" xfId="0" applyFont="1" applyFill="1" applyBorder="1" applyAlignment="1">
      <alignment horizontal="center" vertical="center" wrapText="1"/>
    </xf>
    <xf numFmtId="0" fontId="68" fillId="4" borderId="8" xfId="0" applyFont="1" applyFill="1" applyBorder="1" applyAlignment="1">
      <alignment horizontal="center" vertical="center"/>
    </xf>
    <xf numFmtId="0" fontId="79" fillId="7" borderId="8" xfId="0" applyFont="1" applyFill="1" applyBorder="1" applyAlignment="1">
      <alignment horizontal="center" vertical="center"/>
    </xf>
    <xf numFmtId="0" fontId="43" fillId="8" borderId="8" xfId="0" applyFont="1" applyFill="1" applyBorder="1" applyAlignment="1">
      <alignment horizontal="center" vertical="center" wrapText="1"/>
    </xf>
    <xf numFmtId="0" fontId="43" fillId="0" borderId="8" xfId="0" applyFont="1" applyBorder="1" applyAlignment="1">
      <alignment horizontal="center" vertical="center" wrapText="1"/>
    </xf>
    <xf numFmtId="0" fontId="57" fillId="0" borderId="0" xfId="0" applyFont="1" applyAlignment="1">
      <alignment horizontal="center" vertical="center"/>
    </xf>
    <xf numFmtId="0" fontId="50" fillId="7" borderId="8" xfId="0" applyFont="1" applyFill="1" applyBorder="1" applyAlignment="1">
      <alignment horizontal="left" vertical="center"/>
    </xf>
    <xf numFmtId="0" fontId="50" fillId="7" borderId="14" xfId="0" applyFont="1" applyFill="1" applyBorder="1" applyAlignment="1">
      <alignment horizontal="center" vertical="center"/>
    </xf>
    <xf numFmtId="0" fontId="50" fillId="7" borderId="15" xfId="0" applyFont="1" applyFill="1" applyBorder="1" applyAlignment="1">
      <alignment horizontal="center" vertical="center"/>
    </xf>
    <xf numFmtId="0" fontId="50" fillId="7" borderId="8" xfId="0" applyFont="1" applyFill="1" applyBorder="1" applyAlignment="1">
      <alignment horizontal="center" vertical="center"/>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4" fillId="3" borderId="8" xfId="0" applyFont="1" applyFill="1" applyBorder="1" applyAlignment="1">
      <alignment horizontal="center" vertical="center" wrapText="1"/>
    </xf>
    <xf numFmtId="0" fontId="72" fillId="3" borderId="8" xfId="0" applyFont="1" applyFill="1" applyBorder="1" applyAlignment="1">
      <alignment horizontal="center" vertical="center" wrapText="1"/>
    </xf>
    <xf numFmtId="0" fontId="83" fillId="4" borderId="16" xfId="0" applyFont="1" applyFill="1" applyBorder="1" applyAlignment="1">
      <alignment horizontal="center" vertical="center" wrapText="1"/>
    </xf>
    <xf numFmtId="0" fontId="32" fillId="8" borderId="8" xfId="0" applyFont="1" applyFill="1" applyBorder="1" applyAlignment="1">
      <alignment horizontal="center" vertical="center" wrapText="1"/>
    </xf>
    <xf numFmtId="0" fontId="41" fillId="0" borderId="14"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8" xfId="0" applyFont="1" applyBorder="1" applyAlignment="1">
      <alignment horizontal="center" vertical="center" wrapText="1"/>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42" fillId="0" borderId="18" xfId="0" applyFont="1" applyBorder="1" applyAlignment="1">
      <alignment horizontal="center" vertical="center"/>
    </xf>
    <xf numFmtId="0" fontId="42" fillId="0" borderId="11"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0" xfId="0" applyFont="1" applyBorder="1" applyAlignment="1">
      <alignment horizontal="left" vertic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4" fillId="2" borderId="8" xfId="3" applyFont="1" applyFill="1" applyBorder="1" applyAlignment="1">
      <alignment horizontal="left" vertical="center"/>
    </xf>
    <xf numFmtId="0" fontId="12" fillId="0" borderId="0" xfId="0" applyFont="1" applyAlignment="1">
      <alignment horizontal="left" vertical="center" wrapText="1"/>
    </xf>
    <xf numFmtId="0" fontId="4" fillId="2" borderId="1" xfId="3" applyFont="1" applyFill="1" applyBorder="1" applyAlignment="1">
      <alignment horizontal="left"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left" vertical="center"/>
    </xf>
    <xf numFmtId="0" fontId="12" fillId="0" borderId="12" xfId="0" applyFont="1" applyBorder="1" applyAlignment="1">
      <alignment horizontal="left" vertical="center" wrapText="1"/>
    </xf>
    <xf numFmtId="0" fontId="4" fillId="2" borderId="4" xfId="3" applyFont="1" applyFill="1" applyBorder="1" applyAlignment="1">
      <alignment horizontal="left" vertical="center"/>
    </xf>
    <xf numFmtId="0" fontId="4" fillId="2" borderId="5" xfId="3" applyFont="1" applyFill="1" applyBorder="1" applyAlignment="1">
      <alignment horizontal="left" vertical="center"/>
    </xf>
    <xf numFmtId="0" fontId="4" fillId="2" borderId="5" xfId="0" applyFont="1" applyFill="1" applyBorder="1" applyAlignment="1">
      <alignment horizontal="left" vertical="center"/>
    </xf>
    <xf numFmtId="0" fontId="4" fillId="2" borderId="6" xfId="3" applyFont="1" applyFill="1" applyBorder="1" applyAlignment="1">
      <alignment horizontal="left" vertical="center"/>
    </xf>
    <xf numFmtId="0" fontId="4" fillId="2" borderId="6" xfId="0" applyFont="1" applyFill="1" applyBorder="1" applyAlignment="1">
      <alignment horizontal="left" vertical="center"/>
    </xf>
  </cellXfs>
  <cellStyles count="11">
    <cellStyle name="Hipervínculo" xfId="2" builtinId="8"/>
    <cellStyle name="Millares [0]" xfId="5" builtinId="6"/>
    <cellStyle name="Moneda [0]" xfId="7" builtinId="7"/>
    <cellStyle name="Normal" xfId="0" builtinId="0"/>
    <cellStyle name="Normal 2" xfId="6" xr:uid="{9A901889-0F6F-48A3-982D-61ACDAC0E751}"/>
    <cellStyle name="Normal 3" xfId="4" xr:uid="{00000000-0005-0000-0000-000003000000}"/>
    <cellStyle name="Normal 4" xfId="8" xr:uid="{B8F421B1-AC3B-4994-BBB2-043126DF6D26}"/>
    <cellStyle name="Normal 5" xfId="9" xr:uid="{F13AF4B0-9F3D-4414-A833-30EB991D5D46}"/>
    <cellStyle name="Normal 6" xfId="10" xr:uid="{16FE6E00-46A3-42C3-9DF3-6333DDB30120}"/>
    <cellStyle name="Normal_Hoja1" xfId="3" xr:uid="{00000000-0005-0000-0000-000004000000}"/>
    <cellStyle name="Porcentaje" xfId="1" builtinId="5"/>
  </cellStyles>
  <dxfs count="0"/>
  <tableStyles count="0" defaultTableStyle="TableStyleMedium2" defaultPivotStyle="PivotStyleLight16"/>
  <colors>
    <mruColors>
      <color rgb="FF3399FF"/>
      <color rgb="FFFF0000"/>
      <color rgb="FFFA5D06"/>
      <color rgb="FFF25E3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90476190476191E-2"/>
          <c:y val="7.5510846858428418E-2"/>
          <c:w val="0.81904761904761902"/>
          <c:h val="0.79824007713321554"/>
        </c:manualLayout>
      </c:layout>
      <c:barChart>
        <c:barDir val="col"/>
        <c:grouping val="clustered"/>
        <c:varyColors val="0"/>
        <c:ser>
          <c:idx val="0"/>
          <c:order val="0"/>
          <c:tx>
            <c:strRef>
              <c:f>'G2'!$B$12</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'G2'!$A$13:$A$16</c:f>
              <c:numCache>
                <c:formatCode>General</c:formatCode>
                <c:ptCount val="4"/>
                <c:pt idx="0">
                  <c:v>2020</c:v>
                </c:pt>
                <c:pt idx="1">
                  <c:v>2021</c:v>
                </c:pt>
                <c:pt idx="2">
                  <c:v>2022</c:v>
                </c:pt>
                <c:pt idx="3">
                  <c:v>2023</c:v>
                </c:pt>
              </c:numCache>
            </c:numRef>
          </c:cat>
          <c:val>
            <c:numRef>
              <c:f>'G2'!$B$13:$B$16</c:f>
              <c:numCache>
                <c:formatCode>#,##0</c:formatCode>
                <c:ptCount val="4"/>
                <c:pt idx="0">
                  <c:v>298824</c:v>
                </c:pt>
                <c:pt idx="1">
                  <c:v>255321</c:v>
                </c:pt>
                <c:pt idx="2">
                  <c:v>222084</c:v>
                </c:pt>
                <c:pt idx="3">
                  <c:v>232893</c:v>
                </c:pt>
              </c:numCache>
            </c:numRef>
          </c:val>
          <c:extLst>
            <c:ext xmlns:c16="http://schemas.microsoft.com/office/drawing/2014/chart" uri="{C3380CC4-5D6E-409C-BE32-E72D297353CC}">
              <c16:uniqueId val="{00000000-83CC-40A1-ACF4-F389BAC5E9DC}"/>
            </c:ext>
          </c:extLst>
        </c:ser>
        <c:ser>
          <c:idx val="1"/>
          <c:order val="1"/>
          <c:tx>
            <c:strRef>
              <c:f>'G2'!$C$12</c:f>
              <c:strCache>
                <c:ptCount val="1"/>
                <c:pt idx="0">
                  <c:v>Mujer</c:v>
                </c:pt>
              </c:strCache>
            </c:strRef>
          </c:tx>
          <c:spPr>
            <a:solidFill>
              <a:srgbClr val="FF0000"/>
            </a:solidFill>
            <a:ln>
              <a:solidFill>
                <a:srgbClr val="FF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'G2'!$A$13:$A$16</c:f>
              <c:numCache>
                <c:formatCode>General</c:formatCode>
                <c:ptCount val="4"/>
                <c:pt idx="0">
                  <c:v>2020</c:v>
                </c:pt>
                <c:pt idx="1">
                  <c:v>2021</c:v>
                </c:pt>
                <c:pt idx="2">
                  <c:v>2022</c:v>
                </c:pt>
                <c:pt idx="3">
                  <c:v>2023</c:v>
                </c:pt>
              </c:numCache>
            </c:numRef>
          </c:cat>
          <c:val>
            <c:numRef>
              <c:f>'G2'!$C$13:$C$16</c:f>
              <c:numCache>
                <c:formatCode>#,##0</c:formatCode>
                <c:ptCount val="4"/>
                <c:pt idx="0">
                  <c:v>60272</c:v>
                </c:pt>
                <c:pt idx="1">
                  <c:v>55402</c:v>
                </c:pt>
                <c:pt idx="2">
                  <c:v>45389</c:v>
                </c:pt>
                <c:pt idx="3">
                  <c:v>50419</c:v>
                </c:pt>
              </c:numCache>
            </c:numRef>
          </c:val>
          <c:extLst>
            <c:ext xmlns:c16="http://schemas.microsoft.com/office/drawing/2014/chart" uri="{C3380CC4-5D6E-409C-BE32-E72D297353CC}">
              <c16:uniqueId val="{00000001-83CC-40A1-ACF4-F389BAC5E9DC}"/>
            </c:ext>
          </c:extLst>
        </c:ser>
        <c:dLbls>
          <c:showLegendKey val="0"/>
          <c:showVal val="1"/>
          <c:showCatName val="0"/>
          <c:showSerName val="0"/>
          <c:showPercent val="0"/>
          <c:showBubbleSize val="0"/>
        </c:dLbls>
        <c:gapWidth val="150"/>
        <c:overlap val="-25"/>
        <c:axId val="48621056"/>
        <c:axId val="177739968"/>
      </c:barChart>
      <c:catAx>
        <c:axId val="48621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7739968"/>
        <c:crosses val="autoZero"/>
        <c:auto val="1"/>
        <c:lblAlgn val="ctr"/>
        <c:lblOffset val="100"/>
        <c:noMultiLvlLbl val="0"/>
      </c:catAx>
      <c:valAx>
        <c:axId val="177739968"/>
        <c:scaling>
          <c:orientation val="minMax"/>
        </c:scaling>
        <c:delete val="1"/>
        <c:axPos val="l"/>
        <c:numFmt formatCode="#,##0" sourceLinked="1"/>
        <c:majorTickMark val="none"/>
        <c:minorTickMark val="none"/>
        <c:tickLblPos val="nextTo"/>
        <c:crossAx val="48621056"/>
        <c:crosses val="autoZero"/>
        <c:crossBetween val="between"/>
      </c:valAx>
      <c:spPr>
        <a:noFill/>
        <a:ln>
          <a:noFill/>
        </a:ln>
        <a:effectLst/>
      </c:spPr>
    </c:plotArea>
    <c:legend>
      <c:legendPos val="t"/>
      <c:layout>
        <c:manualLayout>
          <c:xMode val="edge"/>
          <c:yMode val="edge"/>
          <c:x val="0.85686201724784405"/>
          <c:y val="0.68571428571428572"/>
          <c:w val="0.126751968503937"/>
          <c:h val="0.195238738014890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7709478266624656E-2"/>
          <c:y val="0.20548131088357036"/>
          <c:w val="0.79502587176602924"/>
          <c:h val="0.79199485439814099"/>
        </c:manualLayout>
      </c:layout>
      <c:barChart>
        <c:barDir val="bar"/>
        <c:grouping val="percentStacked"/>
        <c:varyColors val="0"/>
        <c:ser>
          <c:idx val="0"/>
          <c:order val="0"/>
          <c:tx>
            <c:strRef>
              <c:f>'G6'!$B$18</c:f>
              <c:strCache>
                <c:ptCount val="1"/>
                <c:pt idx="0">
                  <c:v>Acción Privada</c:v>
                </c:pt>
              </c:strCache>
            </c:strRef>
          </c:tx>
          <c:spPr>
            <a:solidFill>
              <a:schemeClr val="accent1">
                <a:shade val="58000"/>
              </a:schemeClr>
            </a:solidFill>
            <a:ln>
              <a:noFill/>
            </a:ln>
            <a:effectLst/>
          </c:spPr>
          <c:invertIfNegative val="0"/>
          <c:dLbls>
            <c:dLbl>
              <c:idx val="0"/>
              <c:layout>
                <c:manualLayout>
                  <c:x val="6.5162907268170422E-2"/>
                  <c:y val="-1.05401844532278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DE-44C9-BB7E-E6D37A4FDCE6}"/>
                </c:ext>
              </c:extLst>
            </c:dLbl>
            <c:dLbl>
              <c:idx val="1"/>
              <c:layout>
                <c:manualLayout>
                  <c:x val="2.6578075407266713E-2"/>
                  <c:y val="-9.661724135730587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46-48E4-B1BC-DAEA0269B8A5}"/>
                </c:ext>
              </c:extLst>
            </c:dLbl>
            <c:dLbl>
              <c:idx val="2"/>
              <c:layout>
                <c:manualLayout>
                  <c:x val="2.8676330750196696E-2"/>
                  <c:y val="-4.830862067865293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DE-44C9-BB7E-E6D37A4FDCE6}"/>
                </c:ext>
              </c:extLst>
            </c:dLbl>
            <c:dLbl>
              <c:idx val="3"/>
              <c:layout>
                <c:manualLayout>
                  <c:x val="1.993355655545001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46-48E4-B1BC-DAEA0269B8A5}"/>
                </c:ext>
              </c:extLst>
            </c:dLbl>
            <c:spPr>
              <a:solidFill>
                <a:srgbClr val="FF000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'G6'!$A$19:$A$22</c:f>
              <c:numCache>
                <c:formatCode>General</c:formatCode>
                <c:ptCount val="4"/>
                <c:pt idx="0">
                  <c:v>2020</c:v>
                </c:pt>
                <c:pt idx="1">
                  <c:v>2021</c:v>
                </c:pt>
                <c:pt idx="2">
                  <c:v>2022</c:v>
                </c:pt>
                <c:pt idx="3">
                  <c:v>2023</c:v>
                </c:pt>
              </c:numCache>
            </c:numRef>
          </c:cat>
          <c:val>
            <c:numRef>
              <c:f>'G6'!$B$19:$B$22</c:f>
              <c:numCache>
                <c:formatCode>###0.0%</c:formatCode>
                <c:ptCount val="4"/>
                <c:pt idx="0">
                  <c:v>1.367307156780841E-3</c:v>
                </c:pt>
                <c:pt idx="1">
                  <c:v>2.2560940285922104E-3</c:v>
                </c:pt>
                <c:pt idx="2">
                  <c:v>2.2880814138249469E-3</c:v>
                </c:pt>
                <c:pt idx="3">
                  <c:v>2.4824936525144519E-3</c:v>
                </c:pt>
              </c:numCache>
            </c:numRef>
          </c:val>
          <c:extLst>
            <c:ext xmlns:c16="http://schemas.microsoft.com/office/drawing/2014/chart" uri="{C3380CC4-5D6E-409C-BE32-E72D297353CC}">
              <c16:uniqueId val="{00000000-8586-4D8D-956D-44D78A02E265}"/>
            </c:ext>
          </c:extLst>
        </c:ser>
        <c:ser>
          <c:idx val="1"/>
          <c:order val="1"/>
          <c:tx>
            <c:strRef>
              <c:f>'G6'!$C$18</c:f>
              <c:strCache>
                <c:ptCount val="1"/>
                <c:pt idx="0">
                  <c:v>Monitorio</c:v>
                </c:pt>
              </c:strCache>
            </c:strRef>
          </c:tx>
          <c:spPr>
            <a:solidFill>
              <a:schemeClr val="accent1">
                <a:shade val="86000"/>
              </a:schemeClr>
            </a:solidFill>
            <a:ln>
              <a:noFill/>
            </a:ln>
            <a:effectLst/>
          </c:spPr>
          <c:invertIfNegative val="0"/>
          <c:dLbls>
            <c:dLbl>
              <c:idx val="0"/>
              <c:layout>
                <c:manualLayout>
                  <c:x val="0.14285714285714285"/>
                  <c:y val="-5.2700922266138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DE-44C9-BB7E-E6D37A4FDCE6}"/>
                </c:ext>
              </c:extLst>
            </c:dLbl>
            <c:dLbl>
              <c:idx val="1"/>
              <c:layout>
                <c:manualLayout>
                  <c:x val="8.4163905456344612E-2"/>
                  <c:y val="-9.661724135730587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46-48E4-B1BC-DAEA0269B8A5}"/>
                </c:ext>
              </c:extLst>
            </c:dLbl>
            <c:dLbl>
              <c:idx val="2"/>
              <c:layout>
                <c:manualLayout>
                  <c:x val="0.16791979949874686"/>
                  <c:y val="-5.2700922266139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DE-44C9-BB7E-E6D37A4FDCE6}"/>
                </c:ext>
              </c:extLst>
            </c:dLbl>
            <c:dLbl>
              <c:idx val="3"/>
              <c:layout>
                <c:manualLayout>
                  <c:x val="6.42303489008945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46-48E4-B1BC-DAEA0269B8A5}"/>
                </c:ext>
              </c:extLst>
            </c:dLbl>
            <c:spPr>
              <a:solidFill>
                <a:schemeClr val="accent6">
                  <a:lumMod val="7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'G6'!$A$19:$A$22</c:f>
              <c:numCache>
                <c:formatCode>General</c:formatCode>
                <c:ptCount val="4"/>
                <c:pt idx="0">
                  <c:v>2020</c:v>
                </c:pt>
                <c:pt idx="1">
                  <c:v>2021</c:v>
                </c:pt>
                <c:pt idx="2">
                  <c:v>2022</c:v>
                </c:pt>
                <c:pt idx="3">
                  <c:v>2023</c:v>
                </c:pt>
              </c:numCache>
            </c:numRef>
          </c:cat>
          <c:val>
            <c:numRef>
              <c:f>'G6'!$C$19:$C$22</c:f>
              <c:numCache>
                <c:formatCode>###0.0%</c:formatCode>
                <c:ptCount val="4"/>
                <c:pt idx="0">
                  <c:v>5.536897800055695E-2</c:v>
                </c:pt>
                <c:pt idx="1">
                  <c:v>3.859175962460655E-2</c:v>
                </c:pt>
                <c:pt idx="2">
                  <c:v>7.7764858509083157E-3</c:v>
                </c:pt>
                <c:pt idx="3">
                  <c:v>9.1177789627202195E-3</c:v>
                </c:pt>
              </c:numCache>
            </c:numRef>
          </c:val>
          <c:extLst>
            <c:ext xmlns:c16="http://schemas.microsoft.com/office/drawing/2014/chart" uri="{C3380CC4-5D6E-409C-BE32-E72D297353CC}">
              <c16:uniqueId val="{00000001-8586-4D8D-956D-44D78A02E265}"/>
            </c:ext>
          </c:extLst>
        </c:ser>
        <c:ser>
          <c:idx val="2"/>
          <c:order val="2"/>
          <c:tx>
            <c:strRef>
              <c:f>'G6'!$D$18</c:f>
              <c:strCache>
                <c:ptCount val="1"/>
                <c:pt idx="0">
                  <c:v>Ordinario</c:v>
                </c:pt>
              </c:strCache>
            </c:strRef>
          </c:tx>
          <c:spPr>
            <a:solidFill>
              <a:schemeClr val="accent1">
                <a:tint val="86000"/>
              </a:schemeClr>
            </a:solidFill>
            <a:ln>
              <a:noFill/>
            </a:ln>
            <a:effectLst/>
          </c:spPr>
          <c:invertIfNegative val="0"/>
          <c:dLbls>
            <c:dLbl>
              <c:idx val="0"/>
              <c:layout>
                <c:manualLayout>
                  <c:x val="-1.4285714285714285E-2"/>
                  <c:y val="-9.365579334635397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86-4D8D-956D-44D78A02E265}"/>
                </c:ext>
              </c:extLst>
            </c:dLbl>
            <c:dLbl>
              <c:idx val="1"/>
              <c:layout>
                <c:manualLayout>
                  <c:x val="-1.4285714285714285E-2"/>
                  <c:y val="-4.682789667317698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86-4D8D-956D-44D78A02E265}"/>
                </c:ext>
              </c:extLst>
            </c:dLbl>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'G6'!$A$19:$A$22</c:f>
              <c:numCache>
                <c:formatCode>General</c:formatCode>
                <c:ptCount val="4"/>
                <c:pt idx="0">
                  <c:v>2020</c:v>
                </c:pt>
                <c:pt idx="1">
                  <c:v>2021</c:v>
                </c:pt>
                <c:pt idx="2">
                  <c:v>2022</c:v>
                </c:pt>
                <c:pt idx="3">
                  <c:v>2023</c:v>
                </c:pt>
              </c:numCache>
            </c:numRef>
          </c:cat>
          <c:val>
            <c:numRef>
              <c:f>'G6'!$D$19:$D$22</c:f>
              <c:numCache>
                <c:formatCode>###0.0%</c:formatCode>
                <c:ptCount val="4"/>
                <c:pt idx="0">
                  <c:v>0.59504873294346983</c:v>
                </c:pt>
                <c:pt idx="1">
                  <c:v>0.63021299329930414</c:v>
                </c:pt>
                <c:pt idx="2">
                  <c:v>0.72461519480470926</c:v>
                </c:pt>
                <c:pt idx="3">
                  <c:v>0.73079598704724502</c:v>
                </c:pt>
              </c:numCache>
            </c:numRef>
          </c:val>
          <c:extLst>
            <c:ext xmlns:c16="http://schemas.microsoft.com/office/drawing/2014/chart" uri="{C3380CC4-5D6E-409C-BE32-E72D297353CC}">
              <c16:uniqueId val="{00000002-8586-4D8D-956D-44D78A02E265}"/>
            </c:ext>
          </c:extLst>
        </c:ser>
        <c:ser>
          <c:idx val="3"/>
          <c:order val="3"/>
          <c:tx>
            <c:strRef>
              <c:f>'G6'!$E$18</c:f>
              <c:strCache>
                <c:ptCount val="1"/>
                <c:pt idx="0">
                  <c:v>Simplificado</c:v>
                </c:pt>
              </c:strCache>
            </c:strRef>
          </c:tx>
          <c:spPr>
            <a:solidFill>
              <a:schemeClr val="accent1">
                <a:tint val="58000"/>
              </a:schemeClr>
            </a:solidFill>
            <a:ln>
              <a:noFill/>
            </a:ln>
            <a:effectLst/>
          </c:spPr>
          <c:invertIfNegative val="0"/>
          <c:dLbls>
            <c:dLbl>
              <c:idx val="0"/>
              <c:layout>
                <c:manualLayout>
                  <c:x val="4.5238095238095237E-2"/>
                  <c:y val="-9.365579334635397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86-4D8D-956D-44D78A02E265}"/>
                </c:ext>
              </c:extLst>
            </c:dLbl>
            <c:dLbl>
              <c:idx val="1"/>
              <c:layout>
                <c:manualLayout>
                  <c:x val="0.05"/>
                  <c:y val="-4.682789667317698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86-4D8D-956D-44D78A02E265}"/>
                </c:ext>
              </c:extLst>
            </c:dLbl>
            <c:spPr>
              <a:solidFill>
                <a:schemeClr val="accent4">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'G6'!$A$19:$A$22</c:f>
              <c:numCache>
                <c:formatCode>General</c:formatCode>
                <c:ptCount val="4"/>
                <c:pt idx="0">
                  <c:v>2020</c:v>
                </c:pt>
                <c:pt idx="1">
                  <c:v>2021</c:v>
                </c:pt>
                <c:pt idx="2">
                  <c:v>2022</c:v>
                </c:pt>
                <c:pt idx="3">
                  <c:v>2023</c:v>
                </c:pt>
              </c:numCache>
            </c:numRef>
          </c:cat>
          <c:val>
            <c:numRef>
              <c:f>'G6'!$E$19:$E$22</c:f>
              <c:numCache>
                <c:formatCode>###0.0%</c:formatCode>
                <c:ptCount val="4"/>
                <c:pt idx="0">
                  <c:v>0.34821498189919242</c:v>
                </c:pt>
                <c:pt idx="1">
                  <c:v>0.32893915304749705</c:v>
                </c:pt>
                <c:pt idx="2">
                  <c:v>0.26532023793055748</c:v>
                </c:pt>
                <c:pt idx="3">
                  <c:v>0.25760374033752026</c:v>
                </c:pt>
              </c:numCache>
            </c:numRef>
          </c:val>
          <c:extLst>
            <c:ext xmlns:c16="http://schemas.microsoft.com/office/drawing/2014/chart" uri="{C3380CC4-5D6E-409C-BE32-E72D297353CC}">
              <c16:uniqueId val="{00000003-8586-4D8D-956D-44D78A02E265}"/>
            </c:ext>
          </c:extLst>
        </c:ser>
        <c:dLbls>
          <c:showLegendKey val="0"/>
          <c:showVal val="1"/>
          <c:showCatName val="0"/>
          <c:showSerName val="0"/>
          <c:showPercent val="0"/>
          <c:showBubbleSize val="0"/>
        </c:dLbls>
        <c:gapWidth val="95"/>
        <c:overlap val="100"/>
        <c:axId val="179920384"/>
        <c:axId val="179882816"/>
      </c:barChart>
      <c:catAx>
        <c:axId val="179920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82816"/>
        <c:crosses val="autoZero"/>
        <c:auto val="1"/>
        <c:lblAlgn val="ctr"/>
        <c:lblOffset val="100"/>
        <c:noMultiLvlLbl val="0"/>
      </c:catAx>
      <c:valAx>
        <c:axId val="179882816"/>
        <c:scaling>
          <c:orientation val="minMax"/>
        </c:scaling>
        <c:delete val="1"/>
        <c:axPos val="b"/>
        <c:numFmt formatCode="0%" sourceLinked="1"/>
        <c:majorTickMark val="none"/>
        <c:minorTickMark val="none"/>
        <c:tickLblPos val="nextTo"/>
        <c:crossAx val="1799203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5.0347769028871392E-2"/>
          <c:w val="0.71377459749552774"/>
          <c:h val="0.84225284339457562"/>
        </c:manualLayout>
      </c:layout>
      <c:barChart>
        <c:barDir val="col"/>
        <c:grouping val="clustered"/>
        <c:varyColors val="0"/>
        <c:ser>
          <c:idx val="0"/>
          <c:order val="0"/>
          <c:tx>
            <c:strRef>
              <c:f>'G7'!$C$12</c:f>
              <c:strCache>
                <c:ptCount val="1"/>
                <c:pt idx="0">
                  <c:v>Sí ingreso por control de detención</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'G7'!$A$13:$A$16</c:f>
              <c:numCache>
                <c:formatCode>General</c:formatCode>
                <c:ptCount val="4"/>
                <c:pt idx="0">
                  <c:v>2020</c:v>
                </c:pt>
                <c:pt idx="1">
                  <c:v>2021</c:v>
                </c:pt>
                <c:pt idx="2">
                  <c:v>2022</c:v>
                </c:pt>
                <c:pt idx="3">
                  <c:v>2023</c:v>
                </c:pt>
              </c:numCache>
            </c:numRef>
          </c:cat>
          <c:val>
            <c:numRef>
              <c:f>'G7'!$C$13:$C$16</c:f>
              <c:numCache>
                <c:formatCode>#,##0</c:formatCode>
                <c:ptCount val="4"/>
                <c:pt idx="0">
                  <c:v>184156</c:v>
                </c:pt>
                <c:pt idx="1">
                  <c:v>157144</c:v>
                </c:pt>
                <c:pt idx="2">
                  <c:v>158558</c:v>
                </c:pt>
                <c:pt idx="3">
                  <c:v>177502</c:v>
                </c:pt>
              </c:numCache>
            </c:numRef>
          </c:val>
          <c:extLst>
            <c:ext xmlns:c16="http://schemas.microsoft.com/office/drawing/2014/chart" uri="{C3380CC4-5D6E-409C-BE32-E72D297353CC}">
              <c16:uniqueId val="{00000000-F0C2-4E41-966A-4A05987D6059}"/>
            </c:ext>
          </c:extLst>
        </c:ser>
        <c:ser>
          <c:idx val="1"/>
          <c:order val="1"/>
          <c:tx>
            <c:strRef>
              <c:f>'G7'!$B$12</c:f>
              <c:strCache>
                <c:ptCount val="1"/>
                <c:pt idx="0">
                  <c:v>No ingreso por control de detención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'G7'!$A$13:$A$16</c:f>
              <c:numCache>
                <c:formatCode>General</c:formatCode>
                <c:ptCount val="4"/>
                <c:pt idx="0">
                  <c:v>2020</c:v>
                </c:pt>
                <c:pt idx="1">
                  <c:v>2021</c:v>
                </c:pt>
                <c:pt idx="2">
                  <c:v>2022</c:v>
                </c:pt>
                <c:pt idx="3">
                  <c:v>2023</c:v>
                </c:pt>
              </c:numCache>
            </c:numRef>
          </c:cat>
          <c:val>
            <c:numRef>
              <c:f>'G7'!$B$13:$B$16</c:f>
              <c:numCache>
                <c:formatCode>#,##0</c:formatCode>
                <c:ptCount val="4"/>
                <c:pt idx="0">
                  <c:v>174944</c:v>
                </c:pt>
                <c:pt idx="1">
                  <c:v>153579</c:v>
                </c:pt>
                <c:pt idx="2">
                  <c:v>108915</c:v>
                </c:pt>
                <c:pt idx="3">
                  <c:v>105681</c:v>
                </c:pt>
              </c:numCache>
            </c:numRef>
          </c:val>
          <c:extLst>
            <c:ext xmlns:c16="http://schemas.microsoft.com/office/drawing/2014/chart" uri="{C3380CC4-5D6E-409C-BE32-E72D297353CC}">
              <c16:uniqueId val="{00000001-F0C2-4E41-966A-4A05987D6059}"/>
            </c:ext>
          </c:extLst>
        </c:ser>
        <c:dLbls>
          <c:showLegendKey val="0"/>
          <c:showVal val="1"/>
          <c:showCatName val="0"/>
          <c:showSerName val="0"/>
          <c:showPercent val="0"/>
          <c:showBubbleSize val="0"/>
        </c:dLbls>
        <c:gapWidth val="150"/>
        <c:overlap val="-25"/>
        <c:axId val="180084224"/>
        <c:axId val="179885120"/>
      </c:barChart>
      <c:catAx>
        <c:axId val="18008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85120"/>
        <c:crosses val="autoZero"/>
        <c:auto val="1"/>
        <c:lblAlgn val="ctr"/>
        <c:lblOffset val="100"/>
        <c:noMultiLvlLbl val="0"/>
      </c:catAx>
      <c:valAx>
        <c:axId val="179885120"/>
        <c:scaling>
          <c:orientation val="minMax"/>
        </c:scaling>
        <c:delete val="1"/>
        <c:axPos val="l"/>
        <c:numFmt formatCode="#,##0" sourceLinked="1"/>
        <c:majorTickMark val="none"/>
        <c:minorTickMark val="none"/>
        <c:tickLblPos val="nextTo"/>
        <c:crossAx val="180084224"/>
        <c:crosses val="autoZero"/>
        <c:crossBetween val="between"/>
      </c:valAx>
      <c:spPr>
        <a:noFill/>
        <a:ln>
          <a:noFill/>
        </a:ln>
        <a:effectLst/>
      </c:spPr>
    </c:plotArea>
    <c:legend>
      <c:legendPos val="t"/>
      <c:layout>
        <c:manualLayout>
          <c:xMode val="edge"/>
          <c:yMode val="edge"/>
          <c:x val="0.7570166072711394"/>
          <c:y val="0.58796296296296291"/>
          <c:w val="0.23969349090755426"/>
          <c:h val="0.309607028288130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'G7'!$C$18</c:f>
              <c:strCache>
                <c:ptCount val="1"/>
                <c:pt idx="0">
                  <c:v>Sí ingreso por control de detención</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'G7'!$A$19:$A$22</c:f>
              <c:numCache>
                <c:formatCode>General</c:formatCode>
                <c:ptCount val="4"/>
                <c:pt idx="0">
                  <c:v>2020</c:v>
                </c:pt>
                <c:pt idx="1">
                  <c:v>2021</c:v>
                </c:pt>
                <c:pt idx="2">
                  <c:v>2022</c:v>
                </c:pt>
                <c:pt idx="3">
                  <c:v>2023</c:v>
                </c:pt>
              </c:numCache>
            </c:numRef>
          </c:cat>
          <c:val>
            <c:numRef>
              <c:f>'G7'!$C$19:$C$22</c:f>
              <c:numCache>
                <c:formatCode>###0.0%</c:formatCode>
                <c:ptCount val="4"/>
                <c:pt idx="0">
                  <c:v>0.51282651072124752</c:v>
                </c:pt>
                <c:pt idx="1">
                  <c:v>0.50573662072006254</c:v>
                </c:pt>
                <c:pt idx="2">
                  <c:v>0.59280002093669271</c:v>
                </c:pt>
                <c:pt idx="3">
                  <c:v>0.62681022519007146</c:v>
                </c:pt>
              </c:numCache>
            </c:numRef>
          </c:val>
          <c:extLst>
            <c:ext xmlns:c16="http://schemas.microsoft.com/office/drawing/2014/chart" uri="{C3380CC4-5D6E-409C-BE32-E72D297353CC}">
              <c16:uniqueId val="{00000000-16FD-49FA-899B-EE55FCBD78D7}"/>
            </c:ext>
          </c:extLst>
        </c:ser>
        <c:ser>
          <c:idx val="1"/>
          <c:order val="1"/>
          <c:tx>
            <c:strRef>
              <c:f>'G7'!$B$18</c:f>
              <c:strCache>
                <c:ptCount val="1"/>
                <c:pt idx="0">
                  <c:v>No ingreso por control de detención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'G7'!$A$19:$A$22</c:f>
              <c:numCache>
                <c:formatCode>General</c:formatCode>
                <c:ptCount val="4"/>
                <c:pt idx="0">
                  <c:v>2020</c:v>
                </c:pt>
                <c:pt idx="1">
                  <c:v>2021</c:v>
                </c:pt>
                <c:pt idx="2">
                  <c:v>2022</c:v>
                </c:pt>
                <c:pt idx="3">
                  <c:v>2023</c:v>
                </c:pt>
              </c:numCache>
            </c:numRef>
          </c:cat>
          <c:val>
            <c:numRef>
              <c:f>'G7'!$B$19:$B$22</c:f>
              <c:numCache>
                <c:formatCode>###0.0%</c:formatCode>
                <c:ptCount val="4"/>
                <c:pt idx="0">
                  <c:v>0.48717348927875243</c:v>
                </c:pt>
                <c:pt idx="1">
                  <c:v>0.49426337927993741</c:v>
                </c:pt>
                <c:pt idx="2">
                  <c:v>0.40719997906330735</c:v>
                </c:pt>
                <c:pt idx="3">
                  <c:v>0.37318977480992854</c:v>
                </c:pt>
              </c:numCache>
            </c:numRef>
          </c:val>
          <c:extLst>
            <c:ext xmlns:c16="http://schemas.microsoft.com/office/drawing/2014/chart" uri="{C3380CC4-5D6E-409C-BE32-E72D297353CC}">
              <c16:uniqueId val="{00000001-16FD-49FA-899B-EE55FCBD78D7}"/>
            </c:ext>
          </c:extLst>
        </c:ser>
        <c:dLbls>
          <c:showLegendKey val="0"/>
          <c:showVal val="1"/>
          <c:showCatName val="0"/>
          <c:showSerName val="0"/>
          <c:showPercent val="0"/>
          <c:showBubbleSize val="0"/>
        </c:dLbls>
        <c:gapWidth val="95"/>
        <c:overlap val="100"/>
        <c:axId val="180217344"/>
        <c:axId val="179887424"/>
      </c:barChart>
      <c:catAx>
        <c:axId val="180217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87424"/>
        <c:crosses val="autoZero"/>
        <c:auto val="1"/>
        <c:lblAlgn val="ctr"/>
        <c:lblOffset val="100"/>
        <c:noMultiLvlLbl val="0"/>
      </c:catAx>
      <c:valAx>
        <c:axId val="179887424"/>
        <c:scaling>
          <c:orientation val="minMax"/>
        </c:scaling>
        <c:delete val="1"/>
        <c:axPos val="b"/>
        <c:numFmt formatCode="0%" sourceLinked="1"/>
        <c:majorTickMark val="none"/>
        <c:minorTickMark val="none"/>
        <c:tickLblPos val="nextTo"/>
        <c:crossAx val="1802173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4.7454797317002029E-2"/>
          <c:w val="0.64221824686940965"/>
          <c:h val="0.84514581510644504"/>
        </c:manualLayout>
      </c:layout>
      <c:barChart>
        <c:barDir val="col"/>
        <c:grouping val="clustered"/>
        <c:varyColors val="0"/>
        <c:ser>
          <c:idx val="0"/>
          <c:order val="0"/>
          <c:tx>
            <c:strRef>
              <c:f>'G8'!$B$12</c:f>
              <c:strCache>
                <c:ptCount val="1"/>
                <c:pt idx="0">
                  <c:v>No decreto prisión preventiva o internación provisoria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'G8'!$A$13:$A$16</c:f>
              <c:numCache>
                <c:formatCode>General</c:formatCode>
                <c:ptCount val="4"/>
                <c:pt idx="0">
                  <c:v>2020</c:v>
                </c:pt>
                <c:pt idx="1">
                  <c:v>2021</c:v>
                </c:pt>
                <c:pt idx="2">
                  <c:v>2022</c:v>
                </c:pt>
                <c:pt idx="3">
                  <c:v>2023</c:v>
                </c:pt>
              </c:numCache>
            </c:numRef>
          </c:cat>
          <c:val>
            <c:numRef>
              <c:f>'G8'!$B$13:$B$16</c:f>
              <c:numCache>
                <c:formatCode>#,##0</c:formatCode>
                <c:ptCount val="4"/>
                <c:pt idx="0">
                  <c:v>340795</c:v>
                </c:pt>
                <c:pt idx="1">
                  <c:v>295402</c:v>
                </c:pt>
                <c:pt idx="2">
                  <c:v>246750</c:v>
                </c:pt>
                <c:pt idx="3">
                  <c:v>257752</c:v>
                </c:pt>
              </c:numCache>
            </c:numRef>
          </c:val>
          <c:extLst>
            <c:ext xmlns:c16="http://schemas.microsoft.com/office/drawing/2014/chart" uri="{C3380CC4-5D6E-409C-BE32-E72D297353CC}">
              <c16:uniqueId val="{00000000-A026-4980-915E-EDFD6AA3FE6F}"/>
            </c:ext>
          </c:extLst>
        </c:ser>
        <c:ser>
          <c:idx val="1"/>
          <c:order val="1"/>
          <c:tx>
            <c:strRef>
              <c:f>'G8'!$C$12</c:f>
              <c:strCache>
                <c:ptCount val="1"/>
                <c:pt idx="0">
                  <c:v>Sí decreto prisión preventiva o internación provisoria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'G8'!$A$13:$A$16</c:f>
              <c:numCache>
                <c:formatCode>General</c:formatCode>
                <c:ptCount val="4"/>
                <c:pt idx="0">
                  <c:v>2020</c:v>
                </c:pt>
                <c:pt idx="1">
                  <c:v>2021</c:v>
                </c:pt>
                <c:pt idx="2">
                  <c:v>2022</c:v>
                </c:pt>
                <c:pt idx="3">
                  <c:v>2023</c:v>
                </c:pt>
              </c:numCache>
            </c:numRef>
          </c:cat>
          <c:val>
            <c:numRef>
              <c:f>'G8'!$C$13:$C$16</c:f>
              <c:numCache>
                <c:formatCode>#,##0</c:formatCode>
                <c:ptCount val="4"/>
                <c:pt idx="0">
                  <c:v>18305</c:v>
                </c:pt>
                <c:pt idx="1">
                  <c:v>15321</c:v>
                </c:pt>
                <c:pt idx="2">
                  <c:v>20723</c:v>
                </c:pt>
                <c:pt idx="3">
                  <c:v>25431</c:v>
                </c:pt>
              </c:numCache>
            </c:numRef>
          </c:val>
          <c:extLst>
            <c:ext xmlns:c16="http://schemas.microsoft.com/office/drawing/2014/chart" uri="{C3380CC4-5D6E-409C-BE32-E72D297353CC}">
              <c16:uniqueId val="{00000001-A026-4980-915E-EDFD6AA3FE6F}"/>
            </c:ext>
          </c:extLst>
        </c:ser>
        <c:dLbls>
          <c:showLegendKey val="0"/>
          <c:showVal val="1"/>
          <c:showCatName val="0"/>
          <c:showSerName val="0"/>
          <c:showPercent val="0"/>
          <c:showBubbleSize val="0"/>
        </c:dLbls>
        <c:gapWidth val="150"/>
        <c:overlap val="-25"/>
        <c:axId val="179646976"/>
        <c:axId val="180307648"/>
      </c:barChart>
      <c:catAx>
        <c:axId val="1796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307648"/>
        <c:crosses val="autoZero"/>
        <c:auto val="1"/>
        <c:lblAlgn val="ctr"/>
        <c:lblOffset val="100"/>
        <c:noMultiLvlLbl val="0"/>
      </c:catAx>
      <c:valAx>
        <c:axId val="180307648"/>
        <c:scaling>
          <c:orientation val="minMax"/>
        </c:scaling>
        <c:delete val="1"/>
        <c:axPos val="l"/>
        <c:numFmt formatCode="#,##0" sourceLinked="1"/>
        <c:majorTickMark val="none"/>
        <c:minorTickMark val="none"/>
        <c:tickLblPos val="nextTo"/>
        <c:crossAx val="179646976"/>
        <c:crosses val="autoZero"/>
        <c:crossBetween val="between"/>
      </c:valAx>
      <c:spPr>
        <a:noFill/>
        <a:ln>
          <a:noFill/>
        </a:ln>
        <a:effectLst/>
      </c:spPr>
    </c:plotArea>
    <c:legend>
      <c:legendPos val="t"/>
      <c:layout>
        <c:manualLayout>
          <c:xMode val="edge"/>
          <c:yMode val="edge"/>
          <c:x val="0.67864324651726227"/>
          <c:y val="0.58077726770640159"/>
          <c:w val="0.31772841453852257"/>
          <c:h val="0.3252325750947797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'G8'!$B$18</c:f>
              <c:strCache>
                <c:ptCount val="1"/>
                <c:pt idx="0">
                  <c:v>No decreto prisión preventiva o internación provisoria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'G8'!$A$19:$A$22</c:f>
              <c:numCache>
                <c:formatCode>General</c:formatCode>
                <c:ptCount val="4"/>
                <c:pt idx="0">
                  <c:v>2020</c:v>
                </c:pt>
                <c:pt idx="1">
                  <c:v>2021</c:v>
                </c:pt>
                <c:pt idx="2">
                  <c:v>2022</c:v>
                </c:pt>
                <c:pt idx="3">
                  <c:v>2023</c:v>
                </c:pt>
              </c:numCache>
            </c:numRef>
          </c:cat>
          <c:val>
            <c:numRef>
              <c:f>'G8'!$B$19:$B$22</c:f>
              <c:numCache>
                <c:formatCode>###0.0%</c:formatCode>
                <c:ptCount val="4"/>
                <c:pt idx="0">
                  <c:v>0.94902534113060433</c:v>
                </c:pt>
                <c:pt idx="1">
                  <c:v>0.95069241736208776</c:v>
                </c:pt>
                <c:pt idx="2">
                  <c:v>0.92252302101520522</c:v>
                </c:pt>
                <c:pt idx="3">
                  <c:v>0.91019588040242527</c:v>
                </c:pt>
              </c:numCache>
            </c:numRef>
          </c:val>
          <c:extLst>
            <c:ext xmlns:c16="http://schemas.microsoft.com/office/drawing/2014/chart" uri="{C3380CC4-5D6E-409C-BE32-E72D297353CC}">
              <c16:uniqueId val="{00000000-750C-443A-9612-EAAB9C98B8A9}"/>
            </c:ext>
          </c:extLst>
        </c:ser>
        <c:ser>
          <c:idx val="1"/>
          <c:order val="1"/>
          <c:tx>
            <c:strRef>
              <c:f>'G8'!$C$18</c:f>
              <c:strCache>
                <c:ptCount val="1"/>
                <c:pt idx="0">
                  <c:v>Sí decreto prisión preventiva o internación provisoria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'G8'!$A$19:$A$22</c:f>
              <c:numCache>
                <c:formatCode>General</c:formatCode>
                <c:ptCount val="4"/>
                <c:pt idx="0">
                  <c:v>2020</c:v>
                </c:pt>
                <c:pt idx="1">
                  <c:v>2021</c:v>
                </c:pt>
                <c:pt idx="2">
                  <c:v>2022</c:v>
                </c:pt>
                <c:pt idx="3">
                  <c:v>2023</c:v>
                </c:pt>
              </c:numCache>
            </c:numRef>
          </c:cat>
          <c:val>
            <c:numRef>
              <c:f>'G8'!$C$19:$C$22</c:f>
              <c:numCache>
                <c:formatCode>###0.0%</c:formatCode>
                <c:ptCount val="4"/>
                <c:pt idx="0">
                  <c:v>5.0974658869395714E-2</c:v>
                </c:pt>
                <c:pt idx="1">
                  <c:v>4.9307582637912226E-2</c:v>
                </c:pt>
                <c:pt idx="2">
                  <c:v>7.7476978984794734E-2</c:v>
                </c:pt>
                <c:pt idx="3">
                  <c:v>8.9804119597574714E-2</c:v>
                </c:pt>
              </c:numCache>
            </c:numRef>
          </c:val>
          <c:extLst>
            <c:ext xmlns:c16="http://schemas.microsoft.com/office/drawing/2014/chart" uri="{C3380CC4-5D6E-409C-BE32-E72D297353CC}">
              <c16:uniqueId val="{00000001-750C-443A-9612-EAAB9C98B8A9}"/>
            </c:ext>
          </c:extLst>
        </c:ser>
        <c:dLbls>
          <c:showLegendKey val="0"/>
          <c:showVal val="1"/>
          <c:showCatName val="0"/>
          <c:showSerName val="0"/>
          <c:showPercent val="0"/>
          <c:showBubbleSize val="0"/>
        </c:dLbls>
        <c:gapWidth val="95"/>
        <c:overlap val="100"/>
        <c:axId val="179648000"/>
        <c:axId val="180309952"/>
      </c:barChart>
      <c:catAx>
        <c:axId val="1796480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309952"/>
        <c:crosses val="autoZero"/>
        <c:auto val="1"/>
        <c:lblAlgn val="ctr"/>
        <c:lblOffset val="100"/>
        <c:noMultiLvlLbl val="0"/>
      </c:catAx>
      <c:valAx>
        <c:axId val="180309952"/>
        <c:scaling>
          <c:orientation val="minMax"/>
        </c:scaling>
        <c:delete val="1"/>
        <c:axPos val="b"/>
        <c:numFmt formatCode="0%" sourceLinked="1"/>
        <c:majorTickMark val="none"/>
        <c:minorTickMark val="none"/>
        <c:tickLblPos val="nextTo"/>
        <c:crossAx val="1796480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012748867646156"/>
          <c:y val="0.14388512996045261"/>
          <c:w val="0.8718323309217344"/>
          <c:h val="0.42875419170290102"/>
        </c:manualLayout>
      </c:layout>
      <c:bar3DChart>
        <c:barDir val="col"/>
        <c:grouping val="stacked"/>
        <c:varyColors val="0"/>
        <c:ser>
          <c:idx val="0"/>
          <c:order val="0"/>
          <c:spPr>
            <a:solidFill>
              <a:schemeClr val="accent1"/>
            </a:solidFill>
            <a:ln>
              <a:noFill/>
            </a:ln>
            <a:effectLst/>
            <a:sp3d/>
          </c:spPr>
          <c:invertIfNegative val="0"/>
          <c:cat>
            <c:strRef>
              <c:f>'T5'!$A$7:$A$17</c:f>
              <c:strCache>
                <c:ptCount val="11"/>
                <c:pt idx="0">
                  <c:v>Absolución</c:v>
                </c:pt>
                <c:pt idx="1">
                  <c:v>Condena</c:v>
                </c:pt>
                <c:pt idx="2">
                  <c:v>Delito Reformalizado</c:v>
                </c:pt>
                <c:pt idx="3">
                  <c:v>Derivación</c:v>
                </c:pt>
                <c:pt idx="4">
                  <c:v>Facultativos de la Fiscalía</c:v>
                </c:pt>
                <c:pt idx="5">
                  <c:v>Medidas de seguridad</c:v>
                </c:pt>
                <c:pt idx="6">
                  <c:v>Otras formas de término</c:v>
                </c:pt>
                <c:pt idx="7">
                  <c:v>Procedimiento Monitorio</c:v>
                </c:pt>
                <c:pt idx="8">
                  <c:v>Salida Alternativa</c:v>
                </c:pt>
                <c:pt idx="9">
                  <c:v>Sobreseimiento Definitivo</c:v>
                </c:pt>
                <c:pt idx="10">
                  <c:v>Sobreseimiento Temporal</c:v>
                </c:pt>
              </c:strCache>
            </c:strRef>
          </c:cat>
          <c:val>
            <c:numRef>
              <c:f>'T5'!$C$7:$C$17</c:f>
              <c:numCache>
                <c:formatCode>###0.00%</c:formatCode>
                <c:ptCount val="11"/>
                <c:pt idx="0">
                  <c:v>4.7610758349557983E-2</c:v>
                </c:pt>
                <c:pt idx="1">
                  <c:v>0.24951593854361107</c:v>
                </c:pt>
                <c:pt idx="2">
                  <c:v>6.6951792031665517E-5</c:v>
                </c:pt>
                <c:pt idx="3">
                  <c:v>0.1388098113834115</c:v>
                </c:pt>
                <c:pt idx="4">
                  <c:v>0.17898356467409207</c:v>
                </c:pt>
                <c:pt idx="5">
                  <c:v>1.5532815751346401E-4</c:v>
                </c:pt>
                <c:pt idx="6">
                  <c:v>3.3395553865394759E-3</c:v>
                </c:pt>
                <c:pt idx="7">
                  <c:v>1.4075944756737358E-2</c:v>
                </c:pt>
                <c:pt idx="8">
                  <c:v>0.22843148019699897</c:v>
                </c:pt>
                <c:pt idx="9">
                  <c:v>9.5979410984914429E-2</c:v>
                </c:pt>
                <c:pt idx="10">
                  <c:v>4.3031255774592062E-2</c:v>
                </c:pt>
              </c:numCache>
            </c:numRef>
          </c:val>
          <c:extLst>
            <c:ext xmlns:c16="http://schemas.microsoft.com/office/drawing/2014/chart" uri="{C3380CC4-5D6E-409C-BE32-E72D297353CC}">
              <c16:uniqueId val="{00000000-30A0-4B03-8CEE-6E79EB1C532A}"/>
            </c:ext>
          </c:extLst>
        </c:ser>
        <c:dLbls>
          <c:showLegendKey val="0"/>
          <c:showVal val="0"/>
          <c:showCatName val="0"/>
          <c:showSerName val="0"/>
          <c:showPercent val="0"/>
          <c:showBubbleSize val="0"/>
        </c:dLbls>
        <c:gapWidth val="150"/>
        <c:shape val="box"/>
        <c:axId val="1402516991"/>
        <c:axId val="1733642815"/>
        <c:axId val="0"/>
      </c:bar3DChart>
      <c:catAx>
        <c:axId val="140251699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33642815"/>
        <c:crosses val="autoZero"/>
        <c:auto val="1"/>
        <c:lblAlgn val="ctr"/>
        <c:lblOffset val="100"/>
        <c:noMultiLvlLbl val="0"/>
      </c:catAx>
      <c:valAx>
        <c:axId val="173364281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40251699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9.05191468925272E-2"/>
          <c:y val="4.1263709217565343E-2"/>
          <c:w val="0.9025399627856846"/>
          <c:h val="0.91180328907502683"/>
        </c:manualLayout>
      </c:layout>
      <c:lineChart>
        <c:grouping val="standard"/>
        <c:varyColors val="0"/>
        <c:ser>
          <c:idx val="0"/>
          <c:order val="0"/>
          <c:tx>
            <c:strRef>
              <c:f>'G10'!$F$5</c:f>
              <c:strCache>
                <c:ptCount val="1"/>
                <c:pt idx="0">
                  <c:v>Año término</c:v>
                </c:pt>
              </c:strCache>
            </c:strRef>
          </c:tx>
          <c:spPr>
            <a:ln w="28575" cap="rnd">
              <a:solidFill>
                <a:srgbClr val="FF0000"/>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'G10'!$E$6:$E$28</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'G10'!$F$6:$F$28</c:f>
              <c:numCache>
                <c:formatCode>#,##0</c:formatCode>
                <c:ptCount val="23"/>
                <c:pt idx="0">
                  <c:v>3070</c:v>
                </c:pt>
                <c:pt idx="1">
                  <c:v>13776</c:v>
                </c:pt>
                <c:pt idx="2">
                  <c:v>28284</c:v>
                </c:pt>
                <c:pt idx="3">
                  <c:v>66907</c:v>
                </c:pt>
                <c:pt idx="4">
                  <c:v>112376</c:v>
                </c:pt>
                <c:pt idx="5">
                  <c:v>184668</c:v>
                </c:pt>
                <c:pt idx="6">
                  <c:v>239950</c:v>
                </c:pt>
                <c:pt idx="7">
                  <c:v>289096</c:v>
                </c:pt>
                <c:pt idx="8">
                  <c:v>318463</c:v>
                </c:pt>
                <c:pt idx="9">
                  <c:v>317084</c:v>
                </c:pt>
                <c:pt idx="10">
                  <c:v>357202</c:v>
                </c:pt>
                <c:pt idx="11">
                  <c:v>350171</c:v>
                </c:pt>
                <c:pt idx="12">
                  <c:v>333517</c:v>
                </c:pt>
                <c:pt idx="13">
                  <c:v>332959</c:v>
                </c:pt>
                <c:pt idx="14">
                  <c:v>340877</c:v>
                </c:pt>
                <c:pt idx="15">
                  <c:v>326757</c:v>
                </c:pt>
                <c:pt idx="16">
                  <c:v>316475</c:v>
                </c:pt>
                <c:pt idx="17">
                  <c:v>319570</c:v>
                </c:pt>
                <c:pt idx="18">
                  <c:v>331972</c:v>
                </c:pt>
                <c:pt idx="19">
                  <c:v>232738</c:v>
                </c:pt>
                <c:pt idx="20">
                  <c:v>400455</c:v>
                </c:pt>
                <c:pt idx="21">
                  <c:v>330375</c:v>
                </c:pt>
                <c:pt idx="22">
                  <c:v>371583</c:v>
                </c:pt>
              </c:numCache>
            </c:numRef>
          </c:val>
          <c:smooth val="0"/>
          <c:extLst>
            <c:ext xmlns:c16="http://schemas.microsoft.com/office/drawing/2014/chart" uri="{C3380CC4-5D6E-409C-BE32-E72D297353CC}">
              <c16:uniqueId val="{00000000-AC80-4FB0-B4EE-28D680DAB51E}"/>
            </c:ext>
          </c:extLst>
        </c:ser>
        <c:dLbls>
          <c:dLblPos val="t"/>
          <c:showLegendKey val="0"/>
          <c:showVal val="1"/>
          <c:showCatName val="0"/>
          <c:showSerName val="0"/>
          <c:showPercent val="0"/>
          <c:showBubbleSize val="0"/>
        </c:dLbls>
        <c:marker val="1"/>
        <c:smooth val="0"/>
        <c:axId val="179817472"/>
        <c:axId val="180617216"/>
      </c:lineChart>
      <c:catAx>
        <c:axId val="17981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17216"/>
        <c:crosses val="autoZero"/>
        <c:auto val="1"/>
        <c:lblAlgn val="ctr"/>
        <c:lblOffset val="100"/>
        <c:noMultiLvlLbl val="0"/>
      </c:catAx>
      <c:valAx>
        <c:axId val="1806172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174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84348864994027E-2"/>
          <c:y val="6.0166628549024749E-2"/>
          <c:w val="0.81123058542413384"/>
          <c:h val="0.81148887509393275"/>
        </c:manualLayout>
      </c:layout>
      <c:barChart>
        <c:barDir val="col"/>
        <c:grouping val="clustered"/>
        <c:varyColors val="0"/>
        <c:ser>
          <c:idx val="0"/>
          <c:order val="0"/>
          <c:tx>
            <c:strRef>
              <c:f>'G11'!$B$12</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'G11'!$A$13:$A$16</c:f>
              <c:numCache>
                <c:formatCode>General</c:formatCode>
                <c:ptCount val="4"/>
                <c:pt idx="0">
                  <c:v>2020</c:v>
                </c:pt>
                <c:pt idx="1">
                  <c:v>2021</c:v>
                </c:pt>
                <c:pt idx="2">
                  <c:v>2022</c:v>
                </c:pt>
                <c:pt idx="3">
                  <c:v>2023</c:v>
                </c:pt>
              </c:numCache>
            </c:numRef>
          </c:cat>
          <c:val>
            <c:numRef>
              <c:f>'G11'!$B$13:$B$16</c:f>
              <c:numCache>
                <c:formatCode>#,##0</c:formatCode>
                <c:ptCount val="4"/>
                <c:pt idx="0">
                  <c:v>190721</c:v>
                </c:pt>
                <c:pt idx="1">
                  <c:v>330014</c:v>
                </c:pt>
                <c:pt idx="2">
                  <c:v>273066</c:v>
                </c:pt>
                <c:pt idx="3">
                  <c:v>311316</c:v>
                </c:pt>
              </c:numCache>
            </c:numRef>
          </c:val>
          <c:extLst>
            <c:ext xmlns:c16="http://schemas.microsoft.com/office/drawing/2014/chart" uri="{C3380CC4-5D6E-409C-BE32-E72D297353CC}">
              <c16:uniqueId val="{00000000-E5CA-4520-9633-3DB8DE93395B}"/>
            </c:ext>
          </c:extLst>
        </c:ser>
        <c:ser>
          <c:idx val="1"/>
          <c:order val="1"/>
          <c:tx>
            <c:strRef>
              <c:f>'G11'!$C$12</c:f>
              <c:strCache>
                <c:ptCount val="1"/>
                <c:pt idx="0">
                  <c:v>Mujer</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'G11'!$A$13:$A$16</c:f>
              <c:numCache>
                <c:formatCode>General</c:formatCode>
                <c:ptCount val="4"/>
                <c:pt idx="0">
                  <c:v>2020</c:v>
                </c:pt>
                <c:pt idx="1">
                  <c:v>2021</c:v>
                </c:pt>
                <c:pt idx="2">
                  <c:v>2022</c:v>
                </c:pt>
                <c:pt idx="3">
                  <c:v>2023</c:v>
                </c:pt>
              </c:numCache>
            </c:numRef>
          </c:cat>
          <c:val>
            <c:numRef>
              <c:f>'G11'!$C$13:$C$16</c:f>
              <c:numCache>
                <c:formatCode>#,##0</c:formatCode>
                <c:ptCount val="4"/>
                <c:pt idx="0">
                  <c:v>42017</c:v>
                </c:pt>
                <c:pt idx="1">
                  <c:v>70441</c:v>
                </c:pt>
                <c:pt idx="2">
                  <c:v>57309</c:v>
                </c:pt>
                <c:pt idx="3">
                  <c:v>62087</c:v>
                </c:pt>
              </c:numCache>
            </c:numRef>
          </c:val>
          <c:extLst>
            <c:ext xmlns:c16="http://schemas.microsoft.com/office/drawing/2014/chart" uri="{C3380CC4-5D6E-409C-BE32-E72D297353CC}">
              <c16:uniqueId val="{00000001-E5CA-4520-9633-3DB8DE93395B}"/>
            </c:ext>
          </c:extLst>
        </c:ser>
        <c:dLbls>
          <c:showLegendKey val="0"/>
          <c:showVal val="1"/>
          <c:showCatName val="0"/>
          <c:showSerName val="0"/>
          <c:showPercent val="0"/>
          <c:showBubbleSize val="0"/>
        </c:dLbls>
        <c:gapWidth val="150"/>
        <c:overlap val="-25"/>
        <c:axId val="180516352"/>
        <c:axId val="180618944"/>
      </c:barChart>
      <c:catAx>
        <c:axId val="18051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18944"/>
        <c:crosses val="autoZero"/>
        <c:auto val="1"/>
        <c:lblAlgn val="ctr"/>
        <c:lblOffset val="100"/>
        <c:noMultiLvlLbl val="0"/>
      </c:catAx>
      <c:valAx>
        <c:axId val="180618944"/>
        <c:scaling>
          <c:orientation val="minMax"/>
        </c:scaling>
        <c:delete val="1"/>
        <c:axPos val="l"/>
        <c:numFmt formatCode="#,##0" sourceLinked="1"/>
        <c:majorTickMark val="none"/>
        <c:minorTickMark val="none"/>
        <c:tickLblPos val="nextTo"/>
        <c:crossAx val="180516352"/>
        <c:crosses val="autoZero"/>
        <c:crossBetween val="between"/>
      </c:valAx>
      <c:spPr>
        <a:noFill/>
        <a:ln>
          <a:noFill/>
        </a:ln>
        <a:effectLst/>
      </c:spPr>
    </c:plotArea>
    <c:legend>
      <c:legendPos val="t"/>
      <c:layout>
        <c:manualLayout>
          <c:xMode val="edge"/>
          <c:yMode val="edge"/>
          <c:x val="0.84858314753666542"/>
          <c:y val="0.7136929460580913"/>
          <c:w val="0.1415431941974995"/>
          <c:h val="0.176349201163132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'G11'!$B$18</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'G11'!$A$19:$A$22</c:f>
              <c:numCache>
                <c:formatCode>General</c:formatCode>
                <c:ptCount val="4"/>
                <c:pt idx="0">
                  <c:v>2020</c:v>
                </c:pt>
                <c:pt idx="1">
                  <c:v>2021</c:v>
                </c:pt>
                <c:pt idx="2">
                  <c:v>2022</c:v>
                </c:pt>
                <c:pt idx="3">
                  <c:v>2023</c:v>
                </c:pt>
              </c:numCache>
            </c:numRef>
          </c:cat>
          <c:val>
            <c:numRef>
              <c:f>'G11'!$B$19:$B$22</c:f>
              <c:numCache>
                <c:formatCode>###0.0%</c:formatCode>
                <c:ptCount val="4"/>
                <c:pt idx="0">
                  <c:v>0.81946652458988223</c:v>
                </c:pt>
                <c:pt idx="1">
                  <c:v>0.82409758899252106</c:v>
                </c:pt>
                <c:pt idx="2">
                  <c:v>0.826533484676504</c:v>
                </c:pt>
                <c:pt idx="3">
                  <c:v>0.83372656352519936</c:v>
                </c:pt>
              </c:numCache>
            </c:numRef>
          </c:val>
          <c:extLst>
            <c:ext xmlns:c16="http://schemas.microsoft.com/office/drawing/2014/chart" uri="{C3380CC4-5D6E-409C-BE32-E72D297353CC}">
              <c16:uniqueId val="{00000000-EB2C-491F-8956-4450CC4D9618}"/>
            </c:ext>
          </c:extLst>
        </c:ser>
        <c:ser>
          <c:idx val="1"/>
          <c:order val="1"/>
          <c:tx>
            <c:strRef>
              <c:f>'G11'!$C$18</c:f>
              <c:strCache>
                <c:ptCount val="1"/>
                <c:pt idx="0">
                  <c:v>Mujer</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'G11'!$A$19:$A$22</c:f>
              <c:numCache>
                <c:formatCode>General</c:formatCode>
                <c:ptCount val="4"/>
                <c:pt idx="0">
                  <c:v>2020</c:v>
                </c:pt>
                <c:pt idx="1">
                  <c:v>2021</c:v>
                </c:pt>
                <c:pt idx="2">
                  <c:v>2022</c:v>
                </c:pt>
                <c:pt idx="3">
                  <c:v>2023</c:v>
                </c:pt>
              </c:numCache>
            </c:numRef>
          </c:cat>
          <c:val>
            <c:numRef>
              <c:f>'G11'!$C$19:$C$22</c:f>
              <c:numCache>
                <c:formatCode>###0.0%</c:formatCode>
                <c:ptCount val="4"/>
                <c:pt idx="0">
                  <c:v>0.18053347541011783</c:v>
                </c:pt>
                <c:pt idx="1">
                  <c:v>0.175902411007479</c:v>
                </c:pt>
                <c:pt idx="2">
                  <c:v>0.17346651532349602</c:v>
                </c:pt>
                <c:pt idx="3">
                  <c:v>0.1662734364748007</c:v>
                </c:pt>
              </c:numCache>
            </c:numRef>
          </c:val>
          <c:extLst>
            <c:ext xmlns:c16="http://schemas.microsoft.com/office/drawing/2014/chart" uri="{C3380CC4-5D6E-409C-BE32-E72D297353CC}">
              <c16:uniqueId val="{00000001-EB2C-491F-8956-4450CC4D9618}"/>
            </c:ext>
          </c:extLst>
        </c:ser>
        <c:dLbls>
          <c:showLegendKey val="0"/>
          <c:showVal val="1"/>
          <c:showCatName val="0"/>
          <c:showSerName val="0"/>
          <c:showPercent val="0"/>
          <c:showBubbleSize val="0"/>
        </c:dLbls>
        <c:gapWidth val="95"/>
        <c:overlap val="100"/>
        <c:axId val="180518400"/>
        <c:axId val="180621248"/>
      </c:barChart>
      <c:catAx>
        <c:axId val="180518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21248"/>
        <c:crosses val="autoZero"/>
        <c:auto val="1"/>
        <c:lblAlgn val="ctr"/>
        <c:lblOffset val="100"/>
        <c:noMultiLvlLbl val="0"/>
      </c:catAx>
      <c:valAx>
        <c:axId val="180621248"/>
        <c:scaling>
          <c:orientation val="minMax"/>
        </c:scaling>
        <c:delete val="1"/>
        <c:axPos val="b"/>
        <c:numFmt formatCode="0%" sourceLinked="1"/>
        <c:majorTickMark val="none"/>
        <c:minorTickMark val="none"/>
        <c:tickLblPos val="nextTo"/>
        <c:crossAx val="1805184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4.3389080497169275E-2"/>
          <c:w val="0.77101967799642213"/>
          <c:h val="0.8287967723042885"/>
        </c:manualLayout>
      </c:layout>
      <c:barChart>
        <c:barDir val="col"/>
        <c:grouping val="clustered"/>
        <c:varyColors val="0"/>
        <c:ser>
          <c:idx val="0"/>
          <c:order val="0"/>
          <c:tx>
            <c:strRef>
              <c:f>'G12'!$B$12</c:f>
              <c:strCache>
                <c:ptCount val="1"/>
                <c:pt idx="0">
                  <c:v>Adulto</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'G12'!$A$13:$A$16</c:f>
              <c:numCache>
                <c:formatCode>General</c:formatCode>
                <c:ptCount val="4"/>
                <c:pt idx="0">
                  <c:v>2020</c:v>
                </c:pt>
                <c:pt idx="1">
                  <c:v>2021</c:v>
                </c:pt>
                <c:pt idx="2">
                  <c:v>2022</c:v>
                </c:pt>
                <c:pt idx="3">
                  <c:v>2023</c:v>
                </c:pt>
              </c:numCache>
            </c:numRef>
          </c:cat>
          <c:val>
            <c:numRef>
              <c:f>'G12'!$B$13:$B$16</c:f>
              <c:numCache>
                <c:formatCode>#,##0</c:formatCode>
                <c:ptCount val="4"/>
                <c:pt idx="0">
                  <c:v>221982</c:v>
                </c:pt>
                <c:pt idx="1">
                  <c:v>387025</c:v>
                </c:pt>
                <c:pt idx="2">
                  <c:v>318741</c:v>
                </c:pt>
                <c:pt idx="3">
                  <c:v>358148</c:v>
                </c:pt>
              </c:numCache>
            </c:numRef>
          </c:val>
          <c:extLst>
            <c:ext xmlns:c16="http://schemas.microsoft.com/office/drawing/2014/chart" uri="{C3380CC4-5D6E-409C-BE32-E72D297353CC}">
              <c16:uniqueId val="{00000000-0EE3-4FD3-AD17-60E2D491896B}"/>
            </c:ext>
          </c:extLst>
        </c:ser>
        <c:ser>
          <c:idx val="1"/>
          <c:order val="1"/>
          <c:tx>
            <c:strRef>
              <c:f>'G12'!$C$12</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'G12'!$A$13:$A$16</c:f>
              <c:numCache>
                <c:formatCode>General</c:formatCode>
                <c:ptCount val="4"/>
                <c:pt idx="0">
                  <c:v>2020</c:v>
                </c:pt>
                <c:pt idx="1">
                  <c:v>2021</c:v>
                </c:pt>
                <c:pt idx="2">
                  <c:v>2022</c:v>
                </c:pt>
                <c:pt idx="3">
                  <c:v>2023</c:v>
                </c:pt>
              </c:numCache>
            </c:numRef>
          </c:cat>
          <c:val>
            <c:numRef>
              <c:f>'G12'!$C$13:$C$16</c:f>
              <c:numCache>
                <c:formatCode>#,##0</c:formatCode>
                <c:ptCount val="4"/>
                <c:pt idx="0">
                  <c:v>10756</c:v>
                </c:pt>
                <c:pt idx="1">
                  <c:v>13430</c:v>
                </c:pt>
                <c:pt idx="2">
                  <c:v>11634</c:v>
                </c:pt>
                <c:pt idx="3">
                  <c:v>15255</c:v>
                </c:pt>
              </c:numCache>
            </c:numRef>
          </c:val>
          <c:extLst>
            <c:ext xmlns:c16="http://schemas.microsoft.com/office/drawing/2014/chart" uri="{C3380CC4-5D6E-409C-BE32-E72D297353CC}">
              <c16:uniqueId val="{00000001-0EE3-4FD3-AD17-60E2D491896B}"/>
            </c:ext>
          </c:extLst>
        </c:ser>
        <c:dLbls>
          <c:showLegendKey val="0"/>
          <c:showVal val="1"/>
          <c:showCatName val="0"/>
          <c:showSerName val="0"/>
          <c:showPercent val="0"/>
          <c:showBubbleSize val="0"/>
        </c:dLbls>
        <c:gapWidth val="150"/>
        <c:overlap val="-25"/>
        <c:axId val="181433856"/>
        <c:axId val="180623552"/>
      </c:barChart>
      <c:catAx>
        <c:axId val="18143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23552"/>
        <c:crosses val="autoZero"/>
        <c:auto val="1"/>
        <c:lblAlgn val="ctr"/>
        <c:lblOffset val="100"/>
        <c:noMultiLvlLbl val="0"/>
      </c:catAx>
      <c:valAx>
        <c:axId val="180623552"/>
        <c:scaling>
          <c:orientation val="minMax"/>
        </c:scaling>
        <c:delete val="1"/>
        <c:axPos val="l"/>
        <c:numFmt formatCode="#,##0" sourceLinked="1"/>
        <c:majorTickMark val="none"/>
        <c:minorTickMark val="none"/>
        <c:tickLblPos val="nextTo"/>
        <c:crossAx val="181433856"/>
        <c:crosses val="autoZero"/>
        <c:crossBetween val="between"/>
      </c:valAx>
      <c:spPr>
        <a:noFill/>
        <a:ln>
          <a:noFill/>
        </a:ln>
        <a:effectLst/>
      </c:spPr>
    </c:plotArea>
    <c:legend>
      <c:legendPos val="t"/>
      <c:layout>
        <c:manualLayout>
          <c:xMode val="edge"/>
          <c:yMode val="edge"/>
          <c:x val="0.7820342850703591"/>
          <c:y val="0.67217630853994492"/>
          <c:w val="0.21112504049695044"/>
          <c:h val="0.20867833669551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'G2'!$B$18</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'G2'!$A$19:$A$22</c:f>
              <c:numCache>
                <c:formatCode>General</c:formatCode>
                <c:ptCount val="4"/>
                <c:pt idx="0">
                  <c:v>2020</c:v>
                </c:pt>
                <c:pt idx="1">
                  <c:v>2021</c:v>
                </c:pt>
                <c:pt idx="2">
                  <c:v>2022</c:v>
                </c:pt>
                <c:pt idx="3">
                  <c:v>2022</c:v>
                </c:pt>
              </c:numCache>
            </c:numRef>
          </c:cat>
          <c:val>
            <c:numRef>
              <c:f>'G2'!$B$19:$B$22</c:f>
              <c:numCache>
                <c:formatCode>###0.0%</c:formatCode>
                <c:ptCount val="4"/>
                <c:pt idx="0">
                  <c:v>0.83215817321080476</c:v>
                </c:pt>
                <c:pt idx="1">
                  <c:v>0.82169971324942148</c:v>
                </c:pt>
                <c:pt idx="2">
                  <c:v>0.83030436716977041</c:v>
                </c:pt>
                <c:pt idx="3">
                  <c:v>0.82195612024733122</c:v>
                </c:pt>
              </c:numCache>
            </c:numRef>
          </c:val>
          <c:extLst>
            <c:ext xmlns:c16="http://schemas.microsoft.com/office/drawing/2014/chart" uri="{C3380CC4-5D6E-409C-BE32-E72D297353CC}">
              <c16:uniqueId val="{00000000-2191-44E5-A491-5E7437CD93E1}"/>
            </c:ext>
          </c:extLst>
        </c:ser>
        <c:ser>
          <c:idx val="1"/>
          <c:order val="1"/>
          <c:tx>
            <c:strRef>
              <c:f>'G2'!$C$18</c:f>
              <c:strCache>
                <c:ptCount val="1"/>
                <c:pt idx="0">
                  <c:v>Mujer</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'G2'!$A$19:$A$22</c:f>
              <c:numCache>
                <c:formatCode>General</c:formatCode>
                <c:ptCount val="4"/>
                <c:pt idx="0">
                  <c:v>2020</c:v>
                </c:pt>
                <c:pt idx="1">
                  <c:v>2021</c:v>
                </c:pt>
                <c:pt idx="2">
                  <c:v>2022</c:v>
                </c:pt>
                <c:pt idx="3">
                  <c:v>2022</c:v>
                </c:pt>
              </c:numCache>
            </c:numRef>
          </c:cat>
          <c:val>
            <c:numRef>
              <c:f>'G2'!$C$19:$C$22</c:f>
              <c:numCache>
                <c:formatCode>###0.0%</c:formatCode>
                <c:ptCount val="4"/>
                <c:pt idx="0">
                  <c:v>0.16784182678919521</c:v>
                </c:pt>
                <c:pt idx="1">
                  <c:v>0.17830028675057849</c:v>
                </c:pt>
                <c:pt idx="2">
                  <c:v>0.16969563283022959</c:v>
                </c:pt>
                <c:pt idx="3">
                  <c:v>0.17804387975266878</c:v>
                </c:pt>
              </c:numCache>
            </c:numRef>
          </c:val>
          <c:extLst>
            <c:ext xmlns:c16="http://schemas.microsoft.com/office/drawing/2014/chart" uri="{C3380CC4-5D6E-409C-BE32-E72D297353CC}">
              <c16:uniqueId val="{00000001-2191-44E5-A491-5E7437CD93E1}"/>
            </c:ext>
          </c:extLst>
        </c:ser>
        <c:dLbls>
          <c:showLegendKey val="0"/>
          <c:showVal val="1"/>
          <c:showCatName val="0"/>
          <c:showSerName val="0"/>
          <c:showPercent val="0"/>
          <c:showBubbleSize val="0"/>
        </c:dLbls>
        <c:gapWidth val="95"/>
        <c:overlap val="100"/>
        <c:axId val="48623104"/>
        <c:axId val="178938432"/>
      </c:barChart>
      <c:catAx>
        <c:axId val="486231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8938432"/>
        <c:crosses val="autoZero"/>
        <c:auto val="1"/>
        <c:lblAlgn val="ctr"/>
        <c:lblOffset val="100"/>
        <c:noMultiLvlLbl val="0"/>
      </c:catAx>
      <c:valAx>
        <c:axId val="178938432"/>
        <c:scaling>
          <c:orientation val="minMax"/>
        </c:scaling>
        <c:delete val="1"/>
        <c:axPos val="b"/>
        <c:numFmt formatCode="0%" sourceLinked="1"/>
        <c:majorTickMark val="none"/>
        <c:minorTickMark val="none"/>
        <c:tickLblPos val="nextTo"/>
        <c:crossAx val="486231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'G12'!$C$18</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'G12'!$A$19:$A$22</c:f>
              <c:numCache>
                <c:formatCode>General</c:formatCode>
                <c:ptCount val="4"/>
                <c:pt idx="0">
                  <c:v>2020</c:v>
                </c:pt>
                <c:pt idx="1">
                  <c:v>2021</c:v>
                </c:pt>
                <c:pt idx="2">
                  <c:v>2022</c:v>
                </c:pt>
                <c:pt idx="3">
                  <c:v>2023</c:v>
                </c:pt>
              </c:numCache>
            </c:numRef>
          </c:cat>
          <c:val>
            <c:numRef>
              <c:f>'G12'!$C$19:$C$22</c:f>
              <c:numCache>
                <c:formatCode>###0.0%</c:formatCode>
                <c:ptCount val="4"/>
                <c:pt idx="0">
                  <c:v>4.6215057274703743E-2</c:v>
                </c:pt>
                <c:pt idx="1">
                  <c:v>3.3536851831042193E-2</c:v>
                </c:pt>
                <c:pt idx="2">
                  <c:v>3.5214528944381387E-2</c:v>
                </c:pt>
                <c:pt idx="3">
                  <c:v>4.0853983497722297E-2</c:v>
                </c:pt>
              </c:numCache>
            </c:numRef>
          </c:val>
          <c:extLst>
            <c:ext xmlns:c16="http://schemas.microsoft.com/office/drawing/2014/chart" uri="{C3380CC4-5D6E-409C-BE32-E72D297353CC}">
              <c16:uniqueId val="{00000000-E31B-4429-A189-DBA4ECC45C64}"/>
            </c:ext>
          </c:extLst>
        </c:ser>
        <c:ser>
          <c:idx val="1"/>
          <c:order val="1"/>
          <c:tx>
            <c:strRef>
              <c:f>'G12'!$B$18:$C$18</c:f>
              <c:strCache>
                <c:ptCount val="1"/>
                <c:pt idx="0">
                  <c:v>18 y más años Menor de 18 años</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'G12'!$A$19:$A$22</c:f>
              <c:numCache>
                <c:formatCode>General</c:formatCode>
                <c:ptCount val="4"/>
                <c:pt idx="0">
                  <c:v>2020</c:v>
                </c:pt>
                <c:pt idx="1">
                  <c:v>2021</c:v>
                </c:pt>
                <c:pt idx="2">
                  <c:v>2022</c:v>
                </c:pt>
                <c:pt idx="3">
                  <c:v>2023</c:v>
                </c:pt>
              </c:numCache>
            </c:numRef>
          </c:cat>
          <c:val>
            <c:numRef>
              <c:f>'G12'!$B$19:$B$22</c:f>
              <c:numCache>
                <c:formatCode>###0.0%</c:formatCode>
                <c:ptCount val="4"/>
                <c:pt idx="0">
                  <c:v>0.95378494272529624</c:v>
                </c:pt>
                <c:pt idx="1">
                  <c:v>0.96646314816895784</c:v>
                </c:pt>
                <c:pt idx="2">
                  <c:v>0.96478547105561863</c:v>
                </c:pt>
                <c:pt idx="3">
                  <c:v>0.95914601650227771</c:v>
                </c:pt>
              </c:numCache>
            </c:numRef>
          </c:val>
          <c:extLst>
            <c:ext xmlns:c16="http://schemas.microsoft.com/office/drawing/2014/chart" uri="{C3380CC4-5D6E-409C-BE32-E72D297353CC}">
              <c16:uniqueId val="{00000001-E31B-4429-A189-DBA4ECC45C64}"/>
            </c:ext>
          </c:extLst>
        </c:ser>
        <c:dLbls>
          <c:showLegendKey val="0"/>
          <c:showVal val="1"/>
          <c:showCatName val="0"/>
          <c:showSerName val="0"/>
          <c:showPercent val="0"/>
          <c:showBubbleSize val="0"/>
        </c:dLbls>
        <c:gapWidth val="95"/>
        <c:overlap val="100"/>
        <c:axId val="181346304"/>
        <c:axId val="181518912"/>
      </c:barChart>
      <c:catAx>
        <c:axId val="181346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18912"/>
        <c:crosses val="autoZero"/>
        <c:auto val="1"/>
        <c:lblAlgn val="ctr"/>
        <c:lblOffset val="100"/>
        <c:noMultiLvlLbl val="0"/>
      </c:catAx>
      <c:valAx>
        <c:axId val="181518912"/>
        <c:scaling>
          <c:orientation val="minMax"/>
        </c:scaling>
        <c:delete val="1"/>
        <c:axPos val="b"/>
        <c:numFmt formatCode="0%" sourceLinked="1"/>
        <c:majorTickMark val="none"/>
        <c:minorTickMark val="none"/>
        <c:tickLblPos val="nextTo"/>
        <c:crossAx val="1813463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43790849673203E-2"/>
          <c:y val="5.0347769028871399E-2"/>
          <c:w val="0.78371954842543068"/>
          <c:h val="0.84225284339457562"/>
        </c:manualLayout>
      </c:layout>
      <c:barChart>
        <c:barDir val="col"/>
        <c:grouping val="clustered"/>
        <c:varyColors val="0"/>
        <c:ser>
          <c:idx val="0"/>
          <c:order val="0"/>
          <c:tx>
            <c:strRef>
              <c:f>'G13'!$C$18</c:f>
              <c:strCache>
                <c:ptCount val="1"/>
                <c:pt idx="0">
                  <c:v>No indígena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'G13'!$C$19:$C$22</c:f>
              <c:numCache>
                <c:formatCode>###0.0%</c:formatCode>
                <c:ptCount val="4"/>
                <c:pt idx="0">
                  <c:v>0.96547620070637374</c:v>
                </c:pt>
                <c:pt idx="1">
                  <c:v>0.96667790388433161</c:v>
                </c:pt>
                <c:pt idx="2">
                  <c:v>0.96106848278471435</c:v>
                </c:pt>
                <c:pt idx="3">
                  <c:v>0.95905228399343334</c:v>
                </c:pt>
              </c:numCache>
            </c:numRef>
          </c:val>
          <c:extLst>
            <c:ext xmlns:c16="http://schemas.microsoft.com/office/drawing/2014/chart" uri="{C3380CC4-5D6E-409C-BE32-E72D297353CC}">
              <c16:uniqueId val="{00000000-1060-477C-8D52-DE7566440336}"/>
            </c:ext>
          </c:extLst>
        </c:ser>
        <c:ser>
          <c:idx val="1"/>
          <c:order val="1"/>
          <c:tx>
            <c:strRef>
              <c:f>'G13'!$B$18</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'G13'!$B$19:$B$22</c:f>
              <c:numCache>
                <c:formatCode>###0.0%</c:formatCode>
                <c:ptCount val="4"/>
                <c:pt idx="0">
                  <c:v>3.4523799293626312E-2</c:v>
                </c:pt>
                <c:pt idx="1">
                  <c:v>3.3322096115668429E-2</c:v>
                </c:pt>
                <c:pt idx="2">
                  <c:v>3.8931517215285663E-2</c:v>
                </c:pt>
                <c:pt idx="3">
                  <c:v>4.0947716006566631E-2</c:v>
                </c:pt>
              </c:numCache>
            </c:numRef>
          </c:val>
          <c:extLst>
            <c:ext xmlns:c16="http://schemas.microsoft.com/office/drawing/2014/chart" uri="{C3380CC4-5D6E-409C-BE32-E72D297353CC}">
              <c16:uniqueId val="{00000001-1060-477C-8D52-DE7566440336}"/>
            </c:ext>
          </c:extLst>
        </c:ser>
        <c:dLbls>
          <c:showLegendKey val="0"/>
          <c:showVal val="1"/>
          <c:showCatName val="0"/>
          <c:showSerName val="0"/>
          <c:showPercent val="0"/>
          <c:showBubbleSize val="0"/>
        </c:dLbls>
        <c:gapWidth val="150"/>
        <c:overlap val="-25"/>
        <c:axId val="181347840"/>
        <c:axId val="181521216"/>
      </c:barChart>
      <c:catAx>
        <c:axId val="18134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21216"/>
        <c:crosses val="autoZero"/>
        <c:auto val="1"/>
        <c:lblAlgn val="ctr"/>
        <c:lblOffset val="100"/>
        <c:noMultiLvlLbl val="0"/>
      </c:catAx>
      <c:valAx>
        <c:axId val="181521216"/>
        <c:scaling>
          <c:orientation val="minMax"/>
        </c:scaling>
        <c:delete val="1"/>
        <c:axPos val="l"/>
        <c:numFmt formatCode="###0.0%" sourceLinked="1"/>
        <c:majorTickMark val="none"/>
        <c:minorTickMark val="none"/>
        <c:tickLblPos val="nextTo"/>
        <c:crossAx val="181347840"/>
        <c:crosses val="autoZero"/>
        <c:crossBetween val="between"/>
      </c:valAx>
      <c:spPr>
        <a:noFill/>
        <a:ln>
          <a:noFill/>
        </a:ln>
        <a:effectLst/>
      </c:spPr>
    </c:plotArea>
    <c:legend>
      <c:legendPos val="t"/>
      <c:layout>
        <c:manualLayout>
          <c:xMode val="edge"/>
          <c:yMode val="edge"/>
          <c:x val="0.79909685086155691"/>
          <c:y val="0.71951340107382855"/>
          <c:w val="0.18374331550802139"/>
          <c:h val="0.175347769028871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'G13'!$B$18</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'G13'!$B$19:$B$22</c:f>
              <c:numCache>
                <c:formatCode>###0.0%</c:formatCode>
                <c:ptCount val="4"/>
                <c:pt idx="0">
                  <c:v>3.4523799293626312E-2</c:v>
                </c:pt>
                <c:pt idx="1">
                  <c:v>3.3322096115668429E-2</c:v>
                </c:pt>
                <c:pt idx="2">
                  <c:v>3.8931517215285663E-2</c:v>
                </c:pt>
                <c:pt idx="3">
                  <c:v>4.0947716006566631E-2</c:v>
                </c:pt>
              </c:numCache>
            </c:numRef>
          </c:val>
          <c:extLst>
            <c:ext xmlns:c16="http://schemas.microsoft.com/office/drawing/2014/chart" uri="{C3380CC4-5D6E-409C-BE32-E72D297353CC}">
              <c16:uniqueId val="{00000000-760B-40F6-A912-00D3C303A450}"/>
            </c:ext>
          </c:extLst>
        </c:ser>
        <c:ser>
          <c:idx val="1"/>
          <c:order val="1"/>
          <c:tx>
            <c:strRef>
              <c:f>'G13'!$C$18</c:f>
              <c:strCache>
                <c:ptCount val="1"/>
                <c:pt idx="0">
                  <c:v>No indígena</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'G13'!$C$19:$C$22</c:f>
              <c:numCache>
                <c:formatCode>###0.0%</c:formatCode>
                <c:ptCount val="4"/>
                <c:pt idx="0">
                  <c:v>0.96547620070637374</c:v>
                </c:pt>
                <c:pt idx="1">
                  <c:v>0.96667790388433161</c:v>
                </c:pt>
                <c:pt idx="2">
                  <c:v>0.96106848278471435</c:v>
                </c:pt>
                <c:pt idx="3">
                  <c:v>0.95905228399343334</c:v>
                </c:pt>
              </c:numCache>
            </c:numRef>
          </c:val>
          <c:extLst>
            <c:ext xmlns:c16="http://schemas.microsoft.com/office/drawing/2014/chart" uri="{C3380CC4-5D6E-409C-BE32-E72D297353CC}">
              <c16:uniqueId val="{00000001-760B-40F6-A912-00D3C303A450}"/>
            </c:ext>
          </c:extLst>
        </c:ser>
        <c:dLbls>
          <c:showLegendKey val="0"/>
          <c:showVal val="1"/>
          <c:showCatName val="0"/>
          <c:showSerName val="0"/>
          <c:showPercent val="0"/>
          <c:showBubbleSize val="0"/>
        </c:dLbls>
        <c:gapWidth val="95"/>
        <c:overlap val="100"/>
        <c:axId val="181349888"/>
        <c:axId val="181523520"/>
      </c:barChart>
      <c:catAx>
        <c:axId val="1813498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23520"/>
        <c:crosses val="autoZero"/>
        <c:auto val="1"/>
        <c:lblAlgn val="ctr"/>
        <c:lblOffset val="100"/>
        <c:noMultiLvlLbl val="0"/>
      </c:catAx>
      <c:valAx>
        <c:axId val="181523520"/>
        <c:scaling>
          <c:orientation val="minMax"/>
        </c:scaling>
        <c:delete val="1"/>
        <c:axPos val="b"/>
        <c:numFmt formatCode="0%" sourceLinked="1"/>
        <c:majorTickMark val="none"/>
        <c:minorTickMark val="none"/>
        <c:tickLblPos val="nextTo"/>
        <c:crossAx val="1813498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43790849673203E-2"/>
          <c:y val="0.10135206072213948"/>
          <c:w val="0.80748663101604279"/>
          <c:h val="0.75931900404341346"/>
        </c:manualLayout>
      </c:layout>
      <c:barChart>
        <c:barDir val="col"/>
        <c:grouping val="clustered"/>
        <c:varyColors val="0"/>
        <c:ser>
          <c:idx val="0"/>
          <c:order val="0"/>
          <c:tx>
            <c:strRef>
              <c:f>'G14'!$C$18</c:f>
              <c:strCache>
                <c:ptCount val="1"/>
                <c:pt idx="0">
                  <c:v>Chileno</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'G14'!$C$19:$C$22</c:f>
              <c:numCache>
                <c:formatCode>###0.0%</c:formatCode>
                <c:ptCount val="4"/>
                <c:pt idx="0">
                  <c:v>0.95203619520662719</c:v>
                </c:pt>
                <c:pt idx="1">
                  <c:v>0.95531333108588978</c:v>
                </c:pt>
                <c:pt idx="2">
                  <c:v>0.93667499054105186</c:v>
                </c:pt>
                <c:pt idx="3">
                  <c:v>0.92465780939092612</c:v>
                </c:pt>
              </c:numCache>
            </c:numRef>
          </c:val>
          <c:extLst>
            <c:ext xmlns:c16="http://schemas.microsoft.com/office/drawing/2014/chart" uri="{C3380CC4-5D6E-409C-BE32-E72D297353CC}">
              <c16:uniqueId val="{00000000-CF2E-4A51-B12E-568B757CE9BA}"/>
            </c:ext>
          </c:extLst>
        </c:ser>
        <c:ser>
          <c:idx val="1"/>
          <c:order val="1"/>
          <c:tx>
            <c:strRef>
              <c:f>'G14'!$B$18</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'G14'!$B$19:$B$22</c:f>
              <c:numCache>
                <c:formatCode>###0.0%</c:formatCode>
                <c:ptCount val="4"/>
                <c:pt idx="0">
                  <c:v>4.7963804793372804E-2</c:v>
                </c:pt>
                <c:pt idx="1">
                  <c:v>4.4686668914110203E-2</c:v>
                </c:pt>
                <c:pt idx="2">
                  <c:v>6.3325009458948159E-2</c:v>
                </c:pt>
                <c:pt idx="3">
                  <c:v>7.5342190609073836E-2</c:v>
                </c:pt>
              </c:numCache>
            </c:numRef>
          </c:val>
          <c:extLst>
            <c:ext xmlns:c16="http://schemas.microsoft.com/office/drawing/2014/chart" uri="{C3380CC4-5D6E-409C-BE32-E72D297353CC}">
              <c16:uniqueId val="{00000001-CF2E-4A51-B12E-568B757CE9BA}"/>
            </c:ext>
          </c:extLst>
        </c:ser>
        <c:dLbls>
          <c:showLegendKey val="0"/>
          <c:showVal val="1"/>
          <c:showCatName val="0"/>
          <c:showSerName val="0"/>
          <c:showPercent val="0"/>
          <c:showBubbleSize val="0"/>
        </c:dLbls>
        <c:gapWidth val="150"/>
        <c:overlap val="-25"/>
        <c:axId val="180895744"/>
        <c:axId val="181525824"/>
      </c:barChart>
      <c:catAx>
        <c:axId val="18089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25824"/>
        <c:crosses val="autoZero"/>
        <c:auto val="1"/>
        <c:lblAlgn val="ctr"/>
        <c:lblOffset val="100"/>
        <c:noMultiLvlLbl val="0"/>
      </c:catAx>
      <c:valAx>
        <c:axId val="181525824"/>
        <c:scaling>
          <c:orientation val="minMax"/>
        </c:scaling>
        <c:delete val="1"/>
        <c:axPos val="l"/>
        <c:numFmt formatCode="###0.0%" sourceLinked="1"/>
        <c:majorTickMark val="none"/>
        <c:minorTickMark val="none"/>
        <c:tickLblPos val="nextTo"/>
        <c:crossAx val="180895744"/>
        <c:crosses val="autoZero"/>
        <c:crossBetween val="between"/>
      </c:valAx>
      <c:spPr>
        <a:noFill/>
        <a:ln>
          <a:noFill/>
        </a:ln>
        <a:effectLst/>
      </c:spPr>
    </c:plotArea>
    <c:legend>
      <c:legendPos val="t"/>
      <c:layout>
        <c:manualLayout>
          <c:xMode val="edge"/>
          <c:yMode val="edge"/>
          <c:x val="0.83254649318567819"/>
          <c:y val="0.67267267267267272"/>
          <c:w val="0.15249446760331428"/>
          <c:h val="0.203454162824241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'G14'!$B$18</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'G14'!$B$19:$B$22</c:f>
              <c:numCache>
                <c:formatCode>###0.0%</c:formatCode>
                <c:ptCount val="4"/>
                <c:pt idx="0">
                  <c:v>4.7963804793372804E-2</c:v>
                </c:pt>
                <c:pt idx="1">
                  <c:v>4.4686668914110203E-2</c:v>
                </c:pt>
                <c:pt idx="2">
                  <c:v>6.3325009458948159E-2</c:v>
                </c:pt>
                <c:pt idx="3">
                  <c:v>7.5342190609073836E-2</c:v>
                </c:pt>
              </c:numCache>
            </c:numRef>
          </c:val>
          <c:extLst>
            <c:ext xmlns:c16="http://schemas.microsoft.com/office/drawing/2014/chart" uri="{C3380CC4-5D6E-409C-BE32-E72D297353CC}">
              <c16:uniqueId val="{00000000-D68D-4B43-AA70-42D4D7DB7F13}"/>
            </c:ext>
          </c:extLst>
        </c:ser>
        <c:ser>
          <c:idx val="1"/>
          <c:order val="1"/>
          <c:tx>
            <c:strRef>
              <c:f>'G14'!$C$18</c:f>
              <c:strCache>
                <c:ptCount val="1"/>
                <c:pt idx="0">
                  <c:v>Chileno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'G14'!$C$19:$C$22</c:f>
              <c:numCache>
                <c:formatCode>###0.0%</c:formatCode>
                <c:ptCount val="4"/>
                <c:pt idx="0">
                  <c:v>0.95203619520662719</c:v>
                </c:pt>
                <c:pt idx="1">
                  <c:v>0.95531333108588978</c:v>
                </c:pt>
                <c:pt idx="2">
                  <c:v>0.93667499054105186</c:v>
                </c:pt>
                <c:pt idx="3">
                  <c:v>0.92465780939092612</c:v>
                </c:pt>
              </c:numCache>
            </c:numRef>
          </c:val>
          <c:extLst>
            <c:ext xmlns:c16="http://schemas.microsoft.com/office/drawing/2014/chart" uri="{C3380CC4-5D6E-409C-BE32-E72D297353CC}">
              <c16:uniqueId val="{00000001-D68D-4B43-AA70-42D4D7DB7F13}"/>
            </c:ext>
          </c:extLst>
        </c:ser>
        <c:dLbls>
          <c:showLegendKey val="0"/>
          <c:showVal val="1"/>
          <c:showCatName val="0"/>
          <c:showSerName val="0"/>
          <c:showPercent val="0"/>
          <c:showBubbleSize val="0"/>
        </c:dLbls>
        <c:gapWidth val="95"/>
        <c:overlap val="100"/>
        <c:axId val="180897280"/>
        <c:axId val="180979392"/>
      </c:barChart>
      <c:catAx>
        <c:axId val="180897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979392"/>
        <c:crosses val="autoZero"/>
        <c:auto val="1"/>
        <c:lblAlgn val="ctr"/>
        <c:lblOffset val="100"/>
        <c:noMultiLvlLbl val="0"/>
      </c:catAx>
      <c:valAx>
        <c:axId val="180979392"/>
        <c:scaling>
          <c:orientation val="minMax"/>
        </c:scaling>
        <c:delete val="1"/>
        <c:axPos val="b"/>
        <c:numFmt formatCode="0%" sourceLinked="1"/>
        <c:majorTickMark val="none"/>
        <c:minorTickMark val="none"/>
        <c:tickLblPos val="nextTo"/>
        <c:crossAx val="1808972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8530701754385964E-2"/>
          <c:y val="0.16702021164551883"/>
          <c:w val="0.75"/>
          <c:h val="0.73577136191309422"/>
        </c:manualLayout>
      </c:layout>
      <c:barChart>
        <c:barDir val="col"/>
        <c:grouping val="clustered"/>
        <c:varyColors val="0"/>
        <c:ser>
          <c:idx val="0"/>
          <c:order val="0"/>
          <c:tx>
            <c:strRef>
              <c:f>'G15'!$B$12</c:f>
              <c:strCache>
                <c:ptCount val="1"/>
                <c:pt idx="0">
                  <c:v>0 audiencias</c:v>
                </c:pt>
              </c:strCache>
            </c:strRef>
          </c:tx>
          <c:spPr>
            <a:solidFill>
              <a:schemeClr val="accent1">
                <a:shade val="53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'G15'!$B$13:$B$16</c:f>
              <c:numCache>
                <c:formatCode>#,##0</c:formatCode>
                <c:ptCount val="4"/>
                <c:pt idx="0">
                  <c:v>23255</c:v>
                </c:pt>
                <c:pt idx="1">
                  <c:v>34245</c:v>
                </c:pt>
                <c:pt idx="2">
                  <c:v>10456</c:v>
                </c:pt>
                <c:pt idx="3">
                  <c:v>9437</c:v>
                </c:pt>
              </c:numCache>
            </c:numRef>
          </c:val>
          <c:extLst>
            <c:ext xmlns:c16="http://schemas.microsoft.com/office/drawing/2014/chart" uri="{C3380CC4-5D6E-409C-BE32-E72D297353CC}">
              <c16:uniqueId val="{00000000-3313-466D-A530-0280979AFC09}"/>
            </c:ext>
          </c:extLst>
        </c:ser>
        <c:ser>
          <c:idx val="1"/>
          <c:order val="1"/>
          <c:tx>
            <c:strRef>
              <c:f>'G15'!$C$12</c:f>
              <c:strCache>
                <c:ptCount val="1"/>
                <c:pt idx="0">
                  <c:v>1 a 2  audiencias</c:v>
                </c:pt>
              </c:strCache>
            </c:strRef>
          </c:tx>
          <c:spPr>
            <a:solidFill>
              <a:schemeClr val="accent1">
                <a:shade val="76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'G15'!$C$13:$C$16</c:f>
              <c:numCache>
                <c:formatCode>#,##0</c:formatCode>
                <c:ptCount val="4"/>
                <c:pt idx="0">
                  <c:v>117122</c:v>
                </c:pt>
                <c:pt idx="1">
                  <c:v>186472</c:v>
                </c:pt>
                <c:pt idx="2">
                  <c:v>124090</c:v>
                </c:pt>
                <c:pt idx="3">
                  <c:v>135659</c:v>
                </c:pt>
              </c:numCache>
            </c:numRef>
          </c:val>
          <c:extLst>
            <c:ext xmlns:c16="http://schemas.microsoft.com/office/drawing/2014/chart" uri="{C3380CC4-5D6E-409C-BE32-E72D297353CC}">
              <c16:uniqueId val="{00000001-3313-466D-A530-0280979AFC09}"/>
            </c:ext>
          </c:extLst>
        </c:ser>
        <c:ser>
          <c:idx val="2"/>
          <c:order val="2"/>
          <c:tx>
            <c:strRef>
              <c:f>'G15'!$D$12</c:f>
              <c:strCache>
                <c:ptCount val="1"/>
                <c:pt idx="0">
                  <c:v>3 a 4  audiencias</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'G15'!$D$13:$D$16</c:f>
              <c:numCache>
                <c:formatCode>#,##0</c:formatCode>
                <c:ptCount val="4"/>
                <c:pt idx="0">
                  <c:v>44965</c:v>
                </c:pt>
                <c:pt idx="1">
                  <c:v>86239</c:v>
                </c:pt>
                <c:pt idx="2">
                  <c:v>76945</c:v>
                </c:pt>
                <c:pt idx="3">
                  <c:v>85165</c:v>
                </c:pt>
              </c:numCache>
            </c:numRef>
          </c:val>
          <c:extLst>
            <c:ext xmlns:c16="http://schemas.microsoft.com/office/drawing/2014/chart" uri="{C3380CC4-5D6E-409C-BE32-E72D297353CC}">
              <c16:uniqueId val="{00000002-3313-466D-A530-0280979AFC09}"/>
            </c:ext>
          </c:extLst>
        </c:ser>
        <c:ser>
          <c:idx val="3"/>
          <c:order val="3"/>
          <c:tx>
            <c:strRef>
              <c:f>'G15'!$E$12</c:f>
              <c:strCache>
                <c:ptCount val="1"/>
                <c:pt idx="0">
                  <c:v>5 a 6  audiencias</c:v>
                </c:pt>
              </c:strCache>
            </c:strRef>
          </c:tx>
          <c:spPr>
            <a:solidFill>
              <a:schemeClr val="accent1">
                <a:tint val="77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'G15'!$E$13:$E$16</c:f>
              <c:numCache>
                <c:formatCode>#,##0</c:formatCode>
                <c:ptCount val="4"/>
                <c:pt idx="0">
                  <c:v>22166</c:v>
                </c:pt>
                <c:pt idx="1">
                  <c:v>43455</c:v>
                </c:pt>
                <c:pt idx="2">
                  <c:v>49112</c:v>
                </c:pt>
                <c:pt idx="3">
                  <c:v>54415</c:v>
                </c:pt>
              </c:numCache>
            </c:numRef>
          </c:val>
          <c:extLst>
            <c:ext xmlns:c16="http://schemas.microsoft.com/office/drawing/2014/chart" uri="{C3380CC4-5D6E-409C-BE32-E72D297353CC}">
              <c16:uniqueId val="{00000003-3313-466D-A530-0280979AFC09}"/>
            </c:ext>
          </c:extLst>
        </c:ser>
        <c:ser>
          <c:idx val="4"/>
          <c:order val="4"/>
          <c:tx>
            <c:strRef>
              <c:f>'G15'!$F$12</c:f>
              <c:strCache>
                <c:ptCount val="1"/>
                <c:pt idx="0">
                  <c:v>7 y más audiencias</c:v>
                </c:pt>
              </c:strCache>
            </c:strRef>
          </c:tx>
          <c:spPr>
            <a:solidFill>
              <a:schemeClr val="accent1">
                <a:tint val="54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'G15'!$F$13:$F$16</c:f>
              <c:numCache>
                <c:formatCode>#,##0</c:formatCode>
                <c:ptCount val="4"/>
                <c:pt idx="0">
                  <c:v>25230</c:v>
                </c:pt>
                <c:pt idx="1">
                  <c:v>50044</c:v>
                </c:pt>
                <c:pt idx="2">
                  <c:v>69772</c:v>
                </c:pt>
                <c:pt idx="3">
                  <c:v>88727</c:v>
                </c:pt>
              </c:numCache>
            </c:numRef>
          </c:val>
          <c:extLst>
            <c:ext xmlns:c16="http://schemas.microsoft.com/office/drawing/2014/chart" uri="{C3380CC4-5D6E-409C-BE32-E72D297353CC}">
              <c16:uniqueId val="{00000004-3313-466D-A530-0280979AFC09}"/>
            </c:ext>
          </c:extLst>
        </c:ser>
        <c:dLbls>
          <c:showLegendKey val="0"/>
          <c:showVal val="1"/>
          <c:showCatName val="0"/>
          <c:showSerName val="0"/>
          <c:showPercent val="0"/>
          <c:showBubbleSize val="0"/>
        </c:dLbls>
        <c:gapWidth val="150"/>
        <c:overlap val="-25"/>
        <c:axId val="181638144"/>
        <c:axId val="180981696"/>
      </c:barChart>
      <c:catAx>
        <c:axId val="18163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981696"/>
        <c:crosses val="autoZero"/>
        <c:auto val="1"/>
        <c:lblAlgn val="ctr"/>
        <c:lblOffset val="100"/>
        <c:noMultiLvlLbl val="0"/>
      </c:catAx>
      <c:valAx>
        <c:axId val="180981696"/>
        <c:scaling>
          <c:orientation val="minMax"/>
        </c:scaling>
        <c:delete val="1"/>
        <c:axPos val="l"/>
        <c:numFmt formatCode="#,##0" sourceLinked="1"/>
        <c:majorTickMark val="none"/>
        <c:minorTickMark val="none"/>
        <c:tickLblPos val="nextTo"/>
        <c:crossAx val="181638144"/>
        <c:crosses val="autoZero"/>
        <c:crossBetween val="between"/>
      </c:valAx>
      <c:spPr>
        <a:noFill/>
        <a:ln>
          <a:noFill/>
        </a:ln>
        <a:effectLst/>
      </c:spPr>
    </c:plotArea>
    <c:legend>
      <c:legendPos val="t"/>
      <c:layout>
        <c:manualLayout>
          <c:xMode val="edge"/>
          <c:yMode val="edge"/>
          <c:x val="0.76138681102362205"/>
          <c:y val="0.4676683447355966"/>
          <c:w val="0.22514304461942258"/>
          <c:h val="0.457679101587711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4160612639469446E-2"/>
          <c:y val="0.17299852443817654"/>
          <c:w val="0.82596847929220096"/>
          <c:h val="0.8240994502552853"/>
        </c:manualLayout>
      </c:layout>
      <c:barChart>
        <c:barDir val="bar"/>
        <c:grouping val="percentStacked"/>
        <c:varyColors val="0"/>
        <c:ser>
          <c:idx val="0"/>
          <c:order val="0"/>
          <c:tx>
            <c:strRef>
              <c:f>'G15'!$B$18</c:f>
              <c:strCache>
                <c:ptCount val="1"/>
                <c:pt idx="0">
                  <c:v>0 audiencias</c:v>
                </c:pt>
              </c:strCache>
            </c:strRef>
          </c:tx>
          <c:spPr>
            <a:solidFill>
              <a:schemeClr val="accent1">
                <a:shade val="53000"/>
              </a:schemeClr>
            </a:solidFill>
            <a:ln>
              <a:noFill/>
            </a:ln>
            <a:effectLst/>
          </c:spPr>
          <c:invertIfNegative val="0"/>
          <c:dLbls>
            <c:dLbl>
              <c:idx val="0"/>
              <c:layout>
                <c:manualLayout>
                  <c:x val="6.259780907668231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7C-43E9-93C5-0CF8033C1786}"/>
                </c:ext>
              </c:extLst>
            </c:dLbl>
            <c:dLbl>
              <c:idx val="1"/>
              <c:layout>
                <c:manualLayout>
                  <c:x val="6.2597809076682318E-3"/>
                  <c:y val="-3.040318664601789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7C-43E9-93C5-0CF8033C17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'G15'!$B$19:$B$21</c:f>
              <c:numCache>
                <c:formatCode>###0.0%</c:formatCode>
                <c:ptCount val="3"/>
                <c:pt idx="0">
                  <c:v>9.991922247333912E-2</c:v>
                </c:pt>
                <c:pt idx="1">
                  <c:v>8.5515226429935948E-2</c:v>
                </c:pt>
                <c:pt idx="2">
                  <c:v>3.1648883844116536E-2</c:v>
                </c:pt>
              </c:numCache>
            </c:numRef>
          </c:val>
          <c:extLst>
            <c:ext xmlns:c16="http://schemas.microsoft.com/office/drawing/2014/chart" uri="{C3380CC4-5D6E-409C-BE32-E72D297353CC}">
              <c16:uniqueId val="{00000000-FC7C-43E9-93C5-0CF8033C1786}"/>
            </c:ext>
          </c:extLst>
        </c:ser>
        <c:ser>
          <c:idx val="1"/>
          <c:order val="1"/>
          <c:tx>
            <c:strRef>
              <c:f>'G15'!$C$18</c:f>
              <c:strCache>
                <c:ptCount val="1"/>
                <c:pt idx="0">
                  <c:v>1 a 2  audiencias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'G15'!$C$19:$C$22</c:f>
              <c:numCache>
                <c:formatCode>###0.0%</c:formatCode>
                <c:ptCount val="4"/>
                <c:pt idx="0">
                  <c:v>0.50323539774338522</c:v>
                </c:pt>
                <c:pt idx="1">
                  <c:v>0.46565032275786294</c:v>
                </c:pt>
                <c:pt idx="2">
                  <c:v>0.37560348089292472</c:v>
                </c:pt>
                <c:pt idx="3">
                  <c:v>0.36330452620894849</c:v>
                </c:pt>
              </c:numCache>
            </c:numRef>
          </c:val>
          <c:extLst>
            <c:ext xmlns:c16="http://schemas.microsoft.com/office/drawing/2014/chart" uri="{C3380CC4-5D6E-409C-BE32-E72D297353CC}">
              <c16:uniqueId val="{00000001-FC7C-43E9-93C5-0CF8033C1786}"/>
            </c:ext>
          </c:extLst>
        </c:ser>
        <c:ser>
          <c:idx val="2"/>
          <c:order val="2"/>
          <c:tx>
            <c:strRef>
              <c:f>'G15'!$D$18</c:f>
              <c:strCache>
                <c:ptCount val="1"/>
                <c:pt idx="0">
                  <c:v>3 a 4  audiencias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'G15'!$D$19:$D$21</c:f>
              <c:numCache>
                <c:formatCode>###0.0%</c:formatCode>
                <c:ptCount val="3"/>
                <c:pt idx="0">
                  <c:v>0.19320007905885589</c:v>
                </c:pt>
                <c:pt idx="1">
                  <c:v>0.21535253648974292</c:v>
                </c:pt>
                <c:pt idx="2">
                  <c:v>0.23290200529701097</c:v>
                </c:pt>
              </c:numCache>
            </c:numRef>
          </c:val>
          <c:extLst>
            <c:ext xmlns:c16="http://schemas.microsoft.com/office/drawing/2014/chart" uri="{C3380CC4-5D6E-409C-BE32-E72D297353CC}">
              <c16:uniqueId val="{00000002-FC7C-43E9-93C5-0CF8033C1786}"/>
            </c:ext>
          </c:extLst>
        </c:ser>
        <c:ser>
          <c:idx val="3"/>
          <c:order val="3"/>
          <c:tx>
            <c:strRef>
              <c:f>'G15'!$E$18</c:f>
              <c:strCache>
                <c:ptCount val="1"/>
                <c:pt idx="0">
                  <c:v>5 a 6  audiencias</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'G15'!$E$19:$E$21</c:f>
              <c:numCache>
                <c:formatCode>###0.0%</c:formatCode>
                <c:ptCount val="3"/>
                <c:pt idx="0">
                  <c:v>9.5240141274738122E-2</c:v>
                </c:pt>
                <c:pt idx="1">
                  <c:v>0.10851406525077724</c:v>
                </c:pt>
                <c:pt idx="2">
                  <c:v>0.14865531592886871</c:v>
                </c:pt>
              </c:numCache>
            </c:numRef>
          </c:val>
          <c:extLst>
            <c:ext xmlns:c16="http://schemas.microsoft.com/office/drawing/2014/chart" uri="{C3380CC4-5D6E-409C-BE32-E72D297353CC}">
              <c16:uniqueId val="{00000003-FC7C-43E9-93C5-0CF8033C1786}"/>
            </c:ext>
          </c:extLst>
        </c:ser>
        <c:ser>
          <c:idx val="4"/>
          <c:order val="4"/>
          <c:tx>
            <c:strRef>
              <c:f>'G15'!$F$18</c:f>
              <c:strCache>
                <c:ptCount val="1"/>
                <c:pt idx="0">
                  <c:v>7 y más audiencias</c:v>
                </c:pt>
              </c:strCache>
            </c:strRef>
          </c:tx>
          <c:spPr>
            <a:solidFill>
              <a:schemeClr val="accent1">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'G15'!$F$19:$F$21</c:f>
              <c:numCache>
                <c:formatCode>###0.0%</c:formatCode>
                <c:ptCount val="3"/>
                <c:pt idx="0">
                  <c:v>0.10840515944968161</c:v>
                </c:pt>
                <c:pt idx="1">
                  <c:v>0.12496784907168096</c:v>
                </c:pt>
                <c:pt idx="2">
                  <c:v>0.21119031403707908</c:v>
                </c:pt>
              </c:numCache>
            </c:numRef>
          </c:val>
          <c:extLst>
            <c:ext xmlns:c16="http://schemas.microsoft.com/office/drawing/2014/chart" uri="{C3380CC4-5D6E-409C-BE32-E72D297353CC}">
              <c16:uniqueId val="{00000004-FC7C-43E9-93C5-0CF8033C1786}"/>
            </c:ext>
          </c:extLst>
        </c:ser>
        <c:dLbls>
          <c:showLegendKey val="0"/>
          <c:showVal val="1"/>
          <c:showCatName val="0"/>
          <c:showSerName val="0"/>
          <c:showPercent val="0"/>
          <c:showBubbleSize val="0"/>
        </c:dLbls>
        <c:gapWidth val="95"/>
        <c:overlap val="100"/>
        <c:axId val="181640192"/>
        <c:axId val="180984000"/>
      </c:barChart>
      <c:catAx>
        <c:axId val="181640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984000"/>
        <c:crosses val="autoZero"/>
        <c:auto val="1"/>
        <c:lblAlgn val="ctr"/>
        <c:lblOffset val="100"/>
        <c:noMultiLvlLbl val="0"/>
      </c:catAx>
      <c:valAx>
        <c:axId val="180984000"/>
        <c:scaling>
          <c:orientation val="minMax"/>
        </c:scaling>
        <c:delete val="1"/>
        <c:axPos val="b"/>
        <c:numFmt formatCode="0%" sourceLinked="1"/>
        <c:majorTickMark val="none"/>
        <c:minorTickMark val="none"/>
        <c:tickLblPos val="nextTo"/>
        <c:crossAx val="181640192"/>
        <c:crosses val="autoZero"/>
        <c:crossBetween val="between"/>
      </c:valAx>
      <c:spPr>
        <a:noFill/>
        <a:ln>
          <a:noFill/>
        </a:ln>
        <a:effectLst/>
      </c:spPr>
    </c:plotArea>
    <c:legend>
      <c:legendPos val="t"/>
      <c:layout>
        <c:manualLayout>
          <c:xMode val="edge"/>
          <c:yMode val="edge"/>
          <c:x val="0.88337576347557489"/>
          <c:y val="0.26665308627466344"/>
          <c:w val="0.11483428421212605"/>
          <c:h val="0.521740901790261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8425460636515914E-2"/>
          <c:y val="4.7245078678971007E-2"/>
          <c:w val="0.76211258326353915"/>
          <c:h val="0.85533439058682847"/>
        </c:manualLayout>
      </c:layout>
      <c:barChart>
        <c:barDir val="col"/>
        <c:grouping val="clustered"/>
        <c:varyColors val="0"/>
        <c:ser>
          <c:idx val="0"/>
          <c:order val="0"/>
          <c:tx>
            <c:strRef>
              <c:f>'G16'!$B$12</c:f>
              <c:strCache>
                <c:ptCount val="1"/>
                <c:pt idx="0">
                  <c:v>0 días a 1 mes</c:v>
                </c:pt>
              </c:strCache>
            </c:strRef>
          </c:tx>
          <c:spPr>
            <a:solidFill>
              <a:schemeClr val="accent1">
                <a:shade val="47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'G16'!$B$13:$B$16</c:f>
              <c:numCache>
                <c:formatCode>#,##0</c:formatCode>
                <c:ptCount val="4"/>
                <c:pt idx="0">
                  <c:v>58727</c:v>
                </c:pt>
                <c:pt idx="1">
                  <c:v>65799</c:v>
                </c:pt>
                <c:pt idx="2">
                  <c:v>54989</c:v>
                </c:pt>
                <c:pt idx="3">
                  <c:v>63860</c:v>
                </c:pt>
              </c:numCache>
            </c:numRef>
          </c:val>
          <c:extLst>
            <c:ext xmlns:c16="http://schemas.microsoft.com/office/drawing/2014/chart" uri="{C3380CC4-5D6E-409C-BE32-E72D297353CC}">
              <c16:uniqueId val="{00000000-67CB-4ABF-AFA4-DA59A5C9DA55}"/>
            </c:ext>
          </c:extLst>
        </c:ser>
        <c:ser>
          <c:idx val="1"/>
          <c:order val="1"/>
          <c:tx>
            <c:strRef>
              <c:f>'G16'!$C$12</c:f>
              <c:strCache>
                <c:ptCount val="1"/>
                <c:pt idx="0">
                  <c:v> Más de 1 mes a 2 meses</c:v>
                </c:pt>
              </c:strCache>
            </c:strRef>
          </c:tx>
          <c:spPr>
            <a:solidFill>
              <a:schemeClr val="accent1">
                <a:shade val="6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'G16'!$C$13:$C$16</c:f>
              <c:numCache>
                <c:formatCode>#,##0</c:formatCode>
                <c:ptCount val="4"/>
                <c:pt idx="0">
                  <c:v>21614</c:v>
                </c:pt>
                <c:pt idx="1">
                  <c:v>25048</c:v>
                </c:pt>
                <c:pt idx="2">
                  <c:v>27304</c:v>
                </c:pt>
                <c:pt idx="3">
                  <c:v>35655</c:v>
                </c:pt>
              </c:numCache>
            </c:numRef>
          </c:val>
          <c:extLst>
            <c:ext xmlns:c16="http://schemas.microsoft.com/office/drawing/2014/chart" uri="{C3380CC4-5D6E-409C-BE32-E72D297353CC}">
              <c16:uniqueId val="{00000001-67CB-4ABF-AFA4-DA59A5C9DA55}"/>
            </c:ext>
          </c:extLst>
        </c:ser>
        <c:ser>
          <c:idx val="2"/>
          <c:order val="2"/>
          <c:tx>
            <c:strRef>
              <c:f>'G16'!$D$12</c:f>
              <c:strCache>
                <c:ptCount val="1"/>
                <c:pt idx="0">
                  <c:v> Más de 2 meses a 3 meses</c:v>
                </c:pt>
              </c:strCache>
            </c:strRef>
          </c:tx>
          <c:spPr>
            <a:solidFill>
              <a:schemeClr val="accent1">
                <a:shade val="82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'G16'!$D$13:$D$16</c:f>
              <c:numCache>
                <c:formatCode>#,##0</c:formatCode>
                <c:ptCount val="4"/>
                <c:pt idx="0">
                  <c:v>20967</c:v>
                </c:pt>
                <c:pt idx="1">
                  <c:v>24792</c:v>
                </c:pt>
                <c:pt idx="2">
                  <c:v>21470</c:v>
                </c:pt>
                <c:pt idx="3">
                  <c:v>26474</c:v>
                </c:pt>
              </c:numCache>
            </c:numRef>
          </c:val>
          <c:extLst>
            <c:ext xmlns:c16="http://schemas.microsoft.com/office/drawing/2014/chart" uri="{C3380CC4-5D6E-409C-BE32-E72D297353CC}">
              <c16:uniqueId val="{00000002-67CB-4ABF-AFA4-DA59A5C9DA55}"/>
            </c:ext>
          </c:extLst>
        </c:ser>
        <c:ser>
          <c:idx val="3"/>
          <c:order val="3"/>
          <c:tx>
            <c:strRef>
              <c:f>'G16'!$E$12</c:f>
              <c:strCache>
                <c:ptCount val="1"/>
                <c:pt idx="0">
                  <c:v> Más de 3 meses a 4 meses</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'G16'!$E$13:$E$16</c:f>
              <c:numCache>
                <c:formatCode>#,##0</c:formatCode>
                <c:ptCount val="4"/>
                <c:pt idx="0">
                  <c:v>18043</c:v>
                </c:pt>
                <c:pt idx="1">
                  <c:v>25781</c:v>
                </c:pt>
                <c:pt idx="2">
                  <c:v>18539</c:v>
                </c:pt>
                <c:pt idx="3">
                  <c:v>22547</c:v>
                </c:pt>
              </c:numCache>
            </c:numRef>
          </c:val>
          <c:extLst>
            <c:ext xmlns:c16="http://schemas.microsoft.com/office/drawing/2014/chart" uri="{C3380CC4-5D6E-409C-BE32-E72D297353CC}">
              <c16:uniqueId val="{00000003-67CB-4ABF-AFA4-DA59A5C9DA55}"/>
            </c:ext>
          </c:extLst>
        </c:ser>
        <c:ser>
          <c:idx val="4"/>
          <c:order val="4"/>
          <c:tx>
            <c:strRef>
              <c:f>'G16'!$F$12</c:f>
              <c:strCache>
                <c:ptCount val="1"/>
                <c:pt idx="0">
                  <c:v> Más de 4 meses a 6 meses</c:v>
                </c:pt>
              </c:strCache>
            </c:strRef>
          </c:tx>
          <c:spPr>
            <a:solidFill>
              <a:schemeClr val="accent1">
                <a:tint val="83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'G16'!$F$13:$F$16</c:f>
              <c:numCache>
                <c:formatCode>#,##0</c:formatCode>
                <c:ptCount val="4"/>
                <c:pt idx="0">
                  <c:v>29508</c:v>
                </c:pt>
                <c:pt idx="1">
                  <c:v>41571</c:v>
                </c:pt>
                <c:pt idx="2">
                  <c:v>31287</c:v>
                </c:pt>
                <c:pt idx="3">
                  <c:v>39843</c:v>
                </c:pt>
              </c:numCache>
            </c:numRef>
          </c:val>
          <c:extLst>
            <c:ext xmlns:c16="http://schemas.microsoft.com/office/drawing/2014/chart" uri="{C3380CC4-5D6E-409C-BE32-E72D297353CC}">
              <c16:uniqueId val="{00000004-67CB-4ABF-AFA4-DA59A5C9DA55}"/>
            </c:ext>
          </c:extLst>
        </c:ser>
        <c:ser>
          <c:idx val="5"/>
          <c:order val="5"/>
          <c:tx>
            <c:strRef>
              <c:f>'G16'!$G$12</c:f>
              <c:strCache>
                <c:ptCount val="1"/>
                <c:pt idx="0">
                  <c:v> Más de 6 meses a 1 año</c:v>
                </c:pt>
              </c:strCache>
            </c:strRef>
          </c:tx>
          <c:spPr>
            <a:solidFill>
              <a:schemeClr val="accent1">
                <a:tint val="6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'G16'!$G$13:$G$16</c:f>
              <c:numCache>
                <c:formatCode>#,##0</c:formatCode>
                <c:ptCount val="4"/>
                <c:pt idx="0">
                  <c:v>47293</c:v>
                </c:pt>
                <c:pt idx="1">
                  <c:v>102549</c:v>
                </c:pt>
                <c:pt idx="2">
                  <c:v>63876</c:v>
                </c:pt>
                <c:pt idx="3">
                  <c:v>80213</c:v>
                </c:pt>
              </c:numCache>
            </c:numRef>
          </c:val>
          <c:extLst>
            <c:ext xmlns:c16="http://schemas.microsoft.com/office/drawing/2014/chart" uri="{C3380CC4-5D6E-409C-BE32-E72D297353CC}">
              <c16:uniqueId val="{00000005-67CB-4ABF-AFA4-DA59A5C9DA55}"/>
            </c:ext>
          </c:extLst>
        </c:ser>
        <c:ser>
          <c:idx val="6"/>
          <c:order val="6"/>
          <c:tx>
            <c:strRef>
              <c:f>'G16'!$H$12</c:f>
              <c:strCache>
                <c:ptCount val="1"/>
                <c:pt idx="0">
                  <c:v> Más de 1 año</c:v>
                </c:pt>
              </c:strCache>
            </c:strRef>
          </c:tx>
          <c:spPr>
            <a:solidFill>
              <a:schemeClr val="accent1">
                <a:tint val="48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'G16'!$H$13:$H$16</c:f>
              <c:numCache>
                <c:formatCode>#,##0</c:formatCode>
                <c:ptCount val="4"/>
                <c:pt idx="0">
                  <c:v>36586</c:v>
                </c:pt>
                <c:pt idx="1">
                  <c:v>114915</c:v>
                </c:pt>
                <c:pt idx="2">
                  <c:v>112910</c:v>
                </c:pt>
                <c:pt idx="3">
                  <c:v>104811</c:v>
                </c:pt>
              </c:numCache>
            </c:numRef>
          </c:val>
          <c:extLst>
            <c:ext xmlns:c16="http://schemas.microsoft.com/office/drawing/2014/chart" uri="{C3380CC4-5D6E-409C-BE32-E72D297353CC}">
              <c16:uniqueId val="{00000006-67CB-4ABF-AFA4-DA59A5C9DA55}"/>
            </c:ext>
          </c:extLst>
        </c:ser>
        <c:dLbls>
          <c:showLegendKey val="0"/>
          <c:showVal val="1"/>
          <c:showCatName val="0"/>
          <c:showSerName val="0"/>
          <c:showPercent val="0"/>
          <c:showBubbleSize val="0"/>
        </c:dLbls>
        <c:gapWidth val="150"/>
        <c:overlap val="-25"/>
        <c:axId val="182077952"/>
        <c:axId val="182272576"/>
      </c:barChart>
      <c:catAx>
        <c:axId val="18207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2272576"/>
        <c:crosses val="autoZero"/>
        <c:auto val="1"/>
        <c:lblAlgn val="ctr"/>
        <c:lblOffset val="100"/>
        <c:noMultiLvlLbl val="0"/>
      </c:catAx>
      <c:valAx>
        <c:axId val="182272576"/>
        <c:scaling>
          <c:orientation val="minMax"/>
        </c:scaling>
        <c:delete val="1"/>
        <c:axPos val="l"/>
        <c:numFmt formatCode="#,##0" sourceLinked="1"/>
        <c:majorTickMark val="none"/>
        <c:minorTickMark val="none"/>
        <c:tickLblPos val="nextTo"/>
        <c:crossAx val="182077952"/>
        <c:crosses val="autoZero"/>
        <c:crossBetween val="between"/>
      </c:valAx>
      <c:spPr>
        <a:noFill/>
        <a:ln>
          <a:noFill/>
        </a:ln>
        <a:effectLst/>
      </c:spPr>
    </c:plotArea>
    <c:legend>
      <c:legendPos val="t"/>
      <c:layout>
        <c:manualLayout>
          <c:xMode val="edge"/>
          <c:yMode val="edge"/>
          <c:x val="0.76741423653701579"/>
          <c:y val="0.45354323210064984"/>
          <c:w val="0.23234070615544916"/>
          <c:h val="0.450394618323993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4.3749857354787175E-2"/>
          <c:y val="7.0290732889158089E-2"/>
          <c:w val="0.83679471884196288"/>
          <c:h val="0.84993690692509594"/>
        </c:manualLayout>
      </c:layout>
      <c:barChart>
        <c:barDir val="bar"/>
        <c:grouping val="percentStacked"/>
        <c:varyColors val="0"/>
        <c:ser>
          <c:idx val="0"/>
          <c:order val="0"/>
          <c:tx>
            <c:strRef>
              <c:f>'G16'!$B$18</c:f>
              <c:strCache>
                <c:ptCount val="1"/>
                <c:pt idx="0">
                  <c:v>0 días a 1 mes</c:v>
                </c:pt>
              </c:strCache>
            </c:strRef>
          </c:tx>
          <c:spPr>
            <a:solidFill>
              <a:schemeClr val="accent1">
                <a:shade val="4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'G16'!$B$19:$B$22</c:f>
              <c:numCache>
                <c:formatCode>###0.0%</c:formatCode>
                <c:ptCount val="4"/>
                <c:pt idx="0">
                  <c:v>0.25233094724540039</c:v>
                </c:pt>
                <c:pt idx="1">
                  <c:v>0.164310596696258</c:v>
                </c:pt>
                <c:pt idx="2">
                  <c:v>0.16644419220582671</c:v>
                </c:pt>
                <c:pt idx="3">
                  <c:v>0.17102165756568641</c:v>
                </c:pt>
              </c:numCache>
            </c:numRef>
          </c:val>
          <c:extLst>
            <c:ext xmlns:c16="http://schemas.microsoft.com/office/drawing/2014/chart" uri="{C3380CC4-5D6E-409C-BE32-E72D297353CC}">
              <c16:uniqueId val="{00000000-ADE6-4742-B77B-67D8C67D8F17}"/>
            </c:ext>
          </c:extLst>
        </c:ser>
        <c:ser>
          <c:idx val="1"/>
          <c:order val="1"/>
          <c:tx>
            <c:strRef>
              <c:f>'G16'!$C$18</c:f>
              <c:strCache>
                <c:ptCount val="1"/>
                <c:pt idx="0">
                  <c:v> Más de 1 mes a 2 meses</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'G16'!$C$19:$C$22</c:f>
              <c:numCache>
                <c:formatCode>###0.0%</c:formatCode>
                <c:ptCount val="4"/>
                <c:pt idx="0">
                  <c:v>9.2868375598312264E-2</c:v>
                </c:pt>
                <c:pt idx="1">
                  <c:v>6.2548850682348833E-2</c:v>
                </c:pt>
                <c:pt idx="2">
                  <c:v>8.2645478622777144E-2</c:v>
                </c:pt>
                <c:pt idx="3">
                  <c:v>9.5486645795561362E-2</c:v>
                </c:pt>
              </c:numCache>
            </c:numRef>
          </c:val>
          <c:extLst>
            <c:ext xmlns:c16="http://schemas.microsoft.com/office/drawing/2014/chart" uri="{C3380CC4-5D6E-409C-BE32-E72D297353CC}">
              <c16:uniqueId val="{00000001-ADE6-4742-B77B-67D8C67D8F17}"/>
            </c:ext>
          </c:extLst>
        </c:ser>
        <c:ser>
          <c:idx val="2"/>
          <c:order val="2"/>
          <c:tx>
            <c:strRef>
              <c:f>'G16'!$D$18</c:f>
              <c:strCache>
                <c:ptCount val="1"/>
                <c:pt idx="0">
                  <c:v> Más de 2 meses a 3 meses</c:v>
                </c:pt>
              </c:strCache>
            </c:strRef>
          </c:tx>
          <c:spPr>
            <a:solidFill>
              <a:schemeClr val="accent1">
                <a:shade val="82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'G16'!$D$19:$D$22</c:f>
              <c:numCache>
                <c:formatCode>###0.0%</c:formatCode>
                <c:ptCount val="4"/>
                <c:pt idx="0">
                  <c:v>9.0088425611631967E-2</c:v>
                </c:pt>
                <c:pt idx="1">
                  <c:v>6.1909577855189725E-2</c:v>
                </c:pt>
                <c:pt idx="2">
                  <c:v>6.4986757472569046E-2</c:v>
                </c:pt>
                <c:pt idx="3">
                  <c:v>7.0899269689852523E-2</c:v>
                </c:pt>
              </c:numCache>
            </c:numRef>
          </c:val>
          <c:extLst>
            <c:ext xmlns:c16="http://schemas.microsoft.com/office/drawing/2014/chart" uri="{C3380CC4-5D6E-409C-BE32-E72D297353CC}">
              <c16:uniqueId val="{00000002-ADE6-4742-B77B-67D8C67D8F17}"/>
            </c:ext>
          </c:extLst>
        </c:ser>
        <c:ser>
          <c:idx val="3"/>
          <c:order val="3"/>
          <c:tx>
            <c:strRef>
              <c:f>'G16'!$E$18</c:f>
              <c:strCache>
                <c:ptCount val="1"/>
                <c:pt idx="0">
                  <c:v> Más de 3 meses a 4 meses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'G16'!$E$19:$E$22</c:f>
              <c:numCache>
                <c:formatCode>###0.0%</c:formatCode>
                <c:ptCount val="4"/>
                <c:pt idx="0">
                  <c:v>7.7524942209695025E-2</c:v>
                </c:pt>
                <c:pt idx="1">
                  <c:v>6.4379268581987989E-2</c:v>
                </c:pt>
                <c:pt idx="2">
                  <c:v>5.6115020809685966E-2</c:v>
                </c:pt>
                <c:pt idx="3">
                  <c:v>6.0382482197518496E-2</c:v>
                </c:pt>
              </c:numCache>
            </c:numRef>
          </c:val>
          <c:extLst>
            <c:ext xmlns:c16="http://schemas.microsoft.com/office/drawing/2014/chart" uri="{C3380CC4-5D6E-409C-BE32-E72D297353CC}">
              <c16:uniqueId val="{00000003-ADE6-4742-B77B-67D8C67D8F17}"/>
            </c:ext>
          </c:extLst>
        </c:ser>
        <c:ser>
          <c:idx val="4"/>
          <c:order val="4"/>
          <c:tx>
            <c:strRef>
              <c:f>'G16'!$F$18</c:f>
              <c:strCache>
                <c:ptCount val="1"/>
                <c:pt idx="0">
                  <c:v> Más de 4 meses a 6 meses</c:v>
                </c:pt>
              </c:strCache>
            </c:strRef>
          </c:tx>
          <c:spPr>
            <a:solidFill>
              <a:schemeClr val="accent1">
                <a:tint val="8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'G16'!$F$19:$F$22</c:f>
              <c:numCache>
                <c:formatCode>###0.0%</c:formatCode>
                <c:ptCount val="4"/>
                <c:pt idx="0">
                  <c:v>0.12678634344198197</c:v>
                </c:pt>
                <c:pt idx="1">
                  <c:v>0.10380941678840319</c:v>
                </c:pt>
                <c:pt idx="2">
                  <c:v>9.4701475595913728E-2</c:v>
                </c:pt>
                <c:pt idx="3">
                  <c:v>0.10670240999670597</c:v>
                </c:pt>
              </c:numCache>
            </c:numRef>
          </c:val>
          <c:extLst>
            <c:ext xmlns:c16="http://schemas.microsoft.com/office/drawing/2014/chart" uri="{C3380CC4-5D6E-409C-BE32-E72D297353CC}">
              <c16:uniqueId val="{00000004-ADE6-4742-B77B-67D8C67D8F17}"/>
            </c:ext>
          </c:extLst>
        </c:ser>
        <c:ser>
          <c:idx val="5"/>
          <c:order val="5"/>
          <c:tx>
            <c:strRef>
              <c:f>'G16'!$G$18</c:f>
              <c:strCache>
                <c:ptCount val="1"/>
                <c:pt idx="0">
                  <c:v> Más de 6 meses a 1 año</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'G16'!$G$19:$G$22</c:f>
              <c:numCache>
                <c:formatCode>###0.0%</c:formatCode>
                <c:ptCount val="4"/>
                <c:pt idx="0">
                  <c:v>0.20320274299856492</c:v>
                </c:pt>
                <c:pt idx="1">
                  <c:v>0.25608120762632508</c:v>
                </c:pt>
                <c:pt idx="2">
                  <c:v>0.19334392735527808</c:v>
                </c:pt>
                <c:pt idx="3">
                  <c:v>0.21481616376943946</c:v>
                </c:pt>
              </c:numCache>
            </c:numRef>
          </c:val>
          <c:extLst>
            <c:ext xmlns:c16="http://schemas.microsoft.com/office/drawing/2014/chart" uri="{C3380CC4-5D6E-409C-BE32-E72D297353CC}">
              <c16:uniqueId val="{00000005-ADE6-4742-B77B-67D8C67D8F17}"/>
            </c:ext>
          </c:extLst>
        </c:ser>
        <c:ser>
          <c:idx val="6"/>
          <c:order val="6"/>
          <c:tx>
            <c:strRef>
              <c:f>'G16'!$H$18</c:f>
              <c:strCache>
                <c:ptCount val="1"/>
                <c:pt idx="0">
                  <c:v> Más de 1 año</c:v>
                </c:pt>
              </c:strCache>
            </c:strRef>
          </c:tx>
          <c:spPr>
            <a:solidFill>
              <a:schemeClr val="accent1">
                <a:tint val="4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'G16'!$H$19:$H$22</c:f>
              <c:numCache>
                <c:formatCode>###0.0%</c:formatCode>
                <c:ptCount val="4"/>
                <c:pt idx="0">
                  <c:v>0.15719822289441346</c:v>
                </c:pt>
                <c:pt idx="1">
                  <c:v>0.2869610817694872</c:v>
                </c:pt>
                <c:pt idx="2">
                  <c:v>0.34176314793794932</c:v>
                </c:pt>
                <c:pt idx="3">
                  <c:v>0.28069137098523578</c:v>
                </c:pt>
              </c:numCache>
            </c:numRef>
          </c:val>
          <c:extLst>
            <c:ext xmlns:c16="http://schemas.microsoft.com/office/drawing/2014/chart" uri="{C3380CC4-5D6E-409C-BE32-E72D297353CC}">
              <c16:uniqueId val="{00000006-ADE6-4742-B77B-67D8C67D8F17}"/>
            </c:ext>
          </c:extLst>
        </c:ser>
        <c:dLbls>
          <c:showLegendKey val="0"/>
          <c:showVal val="1"/>
          <c:showCatName val="0"/>
          <c:showSerName val="0"/>
          <c:showPercent val="0"/>
          <c:showBubbleSize val="0"/>
        </c:dLbls>
        <c:gapWidth val="95"/>
        <c:overlap val="100"/>
        <c:axId val="182223360"/>
        <c:axId val="182274880"/>
      </c:barChart>
      <c:catAx>
        <c:axId val="182223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2274880"/>
        <c:crosses val="autoZero"/>
        <c:auto val="1"/>
        <c:lblAlgn val="ctr"/>
        <c:lblOffset val="100"/>
        <c:noMultiLvlLbl val="0"/>
      </c:catAx>
      <c:valAx>
        <c:axId val="182274880"/>
        <c:scaling>
          <c:orientation val="minMax"/>
        </c:scaling>
        <c:delete val="1"/>
        <c:axPos val="b"/>
        <c:numFmt formatCode="0%" sourceLinked="1"/>
        <c:majorTickMark val="none"/>
        <c:minorTickMark val="none"/>
        <c:tickLblPos val="nextTo"/>
        <c:crossAx val="182223360"/>
        <c:crosses val="autoZero"/>
        <c:crossBetween val="between"/>
      </c:valAx>
      <c:spPr>
        <a:noFill/>
        <a:ln>
          <a:noFill/>
        </a:ln>
        <a:effectLst/>
      </c:spPr>
    </c:plotArea>
    <c:legend>
      <c:legendPos val="t"/>
      <c:layout>
        <c:manualLayout>
          <c:xMode val="edge"/>
          <c:yMode val="edge"/>
          <c:x val="0.88470386853817184"/>
          <c:y val="0.16410761154855646"/>
          <c:w val="0.11421105958593121"/>
          <c:h val="0.653581667676155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9297713392452179E-2"/>
          <c:y val="1.7721615984639626E-2"/>
          <c:w val="0.79849986107951798"/>
          <c:h val="0.93086108639574305"/>
        </c:manualLayout>
      </c:layout>
      <c:barChart>
        <c:barDir val="col"/>
        <c:grouping val="clustered"/>
        <c:varyColors val="0"/>
        <c:ser>
          <c:idx val="0"/>
          <c:order val="0"/>
          <c:tx>
            <c:strRef>
              <c:f>'G17'!$A$23</c:f>
              <c:strCache>
                <c:ptCount val="1"/>
                <c:pt idx="0">
                  <c:v>Absolución</c:v>
                </c:pt>
              </c:strCache>
            </c:strRef>
          </c:tx>
          <c:spPr>
            <a:solidFill>
              <a:schemeClr val="accent1">
                <a:lumMod val="5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'G17'!$B$23:$E$23</c:f>
              <c:numCache>
                <c:formatCode>#,##0</c:formatCode>
                <c:ptCount val="4"/>
                <c:pt idx="0">
                  <c:v>5588</c:v>
                </c:pt>
                <c:pt idx="1">
                  <c:v>11636.284</c:v>
                </c:pt>
                <c:pt idx="2">
                  <c:v>13521</c:v>
                </c:pt>
                <c:pt idx="3">
                  <c:v>17778</c:v>
                </c:pt>
              </c:numCache>
            </c:numRef>
          </c:val>
          <c:extLst>
            <c:ext xmlns:c16="http://schemas.microsoft.com/office/drawing/2014/chart" uri="{C3380CC4-5D6E-409C-BE32-E72D297353CC}">
              <c16:uniqueId val="{00000000-4559-45D1-ABBA-0DD064A017D4}"/>
            </c:ext>
          </c:extLst>
        </c:ser>
        <c:ser>
          <c:idx val="1"/>
          <c:order val="1"/>
          <c:tx>
            <c:strRef>
              <c:f>'G17'!$A$25</c:f>
              <c:strCache>
                <c:ptCount val="1"/>
                <c:pt idx="0">
                  <c:v>Delito Reformalizado</c:v>
                </c:pt>
              </c:strCache>
            </c:strRef>
          </c:tx>
          <c:spPr>
            <a:solidFill>
              <a:schemeClr val="accent1">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'G17'!$B$25:$D$25</c:f>
              <c:numCache>
                <c:formatCode>#,##0</c:formatCode>
                <c:ptCount val="3"/>
                <c:pt idx="0">
                  <c:v>8</c:v>
                </c:pt>
                <c:pt idx="1">
                  <c:v>11.090299999999999</c:v>
                </c:pt>
                <c:pt idx="2">
                  <c:v>25</c:v>
                </c:pt>
              </c:numCache>
            </c:numRef>
          </c:val>
          <c:extLst>
            <c:ext xmlns:c16="http://schemas.microsoft.com/office/drawing/2014/chart" uri="{C3380CC4-5D6E-409C-BE32-E72D297353CC}">
              <c16:uniqueId val="{00000001-4559-45D1-ABBA-0DD064A017D4}"/>
            </c:ext>
          </c:extLst>
        </c:ser>
        <c:ser>
          <c:idx val="2"/>
          <c:order val="2"/>
          <c:tx>
            <c:strRef>
              <c:f>'G17'!$A$26</c:f>
              <c:strCache>
                <c:ptCount val="1"/>
                <c:pt idx="0">
                  <c:v>Derivación</c:v>
                </c:pt>
              </c:strCache>
            </c:strRef>
          </c:tx>
          <c:spPr>
            <a:solidFill>
              <a:schemeClr val="accent1">
                <a:lumMod val="20000"/>
                <a:lumOff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'G17'!$B$26:$E$26</c:f>
              <c:numCache>
                <c:formatCode>#,##0</c:formatCode>
                <c:ptCount val="4"/>
                <c:pt idx="0">
                  <c:v>34832.684999999998</c:v>
                </c:pt>
                <c:pt idx="1">
                  <c:v>44697.321400000001</c:v>
                </c:pt>
                <c:pt idx="2">
                  <c:v>37770</c:v>
                </c:pt>
                <c:pt idx="3">
                  <c:v>51832</c:v>
                </c:pt>
              </c:numCache>
            </c:numRef>
          </c:val>
          <c:extLst>
            <c:ext xmlns:c16="http://schemas.microsoft.com/office/drawing/2014/chart" uri="{C3380CC4-5D6E-409C-BE32-E72D297353CC}">
              <c16:uniqueId val="{00000002-4559-45D1-ABBA-0DD064A017D4}"/>
            </c:ext>
          </c:extLst>
        </c:ser>
        <c:ser>
          <c:idx val="3"/>
          <c:order val="3"/>
          <c:tx>
            <c:strRef>
              <c:f>'G17'!$A$27</c:f>
              <c:strCache>
                <c:ptCount val="1"/>
                <c:pt idx="0">
                  <c:v>Facultativos de la Fiscalía</c:v>
                </c:pt>
              </c:strCache>
            </c:strRef>
          </c:tx>
          <c:spPr>
            <a:solidFill>
              <a:srgbClr val="00B05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'G17'!$B$27:$E$27</c:f>
              <c:numCache>
                <c:formatCode>#,##0</c:formatCode>
                <c:ptCount val="4"/>
                <c:pt idx="0">
                  <c:v>34809</c:v>
                </c:pt>
                <c:pt idx="1">
                  <c:v>70221.220300000001</c:v>
                </c:pt>
                <c:pt idx="2">
                  <c:v>64371</c:v>
                </c:pt>
                <c:pt idx="3">
                  <c:v>66833</c:v>
                </c:pt>
              </c:numCache>
            </c:numRef>
          </c:val>
          <c:extLst>
            <c:ext xmlns:c16="http://schemas.microsoft.com/office/drawing/2014/chart" uri="{C3380CC4-5D6E-409C-BE32-E72D297353CC}">
              <c16:uniqueId val="{00000003-4559-45D1-ABBA-0DD064A017D4}"/>
            </c:ext>
          </c:extLst>
        </c:ser>
        <c:ser>
          <c:idx val="4"/>
          <c:order val="4"/>
          <c:tx>
            <c:strRef>
              <c:f>'G17'!$A$30</c:f>
              <c:strCache>
                <c:ptCount val="1"/>
                <c:pt idx="0">
                  <c:v>Procedimiento Monitorio</c:v>
                </c:pt>
              </c:strCache>
            </c:strRef>
          </c:tx>
          <c:spPr>
            <a:solidFill>
              <a:srgbClr val="92D05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'G17'!$B$30:$E$30</c:f>
              <c:numCache>
                <c:formatCode>#,##0</c:formatCode>
                <c:ptCount val="4"/>
                <c:pt idx="0">
                  <c:v>36582.58</c:v>
                </c:pt>
                <c:pt idx="1">
                  <c:v>29939.5445</c:v>
                </c:pt>
                <c:pt idx="2">
                  <c:v>5582</c:v>
                </c:pt>
                <c:pt idx="3">
                  <c:v>5256</c:v>
                </c:pt>
              </c:numCache>
            </c:numRef>
          </c:val>
          <c:extLst>
            <c:ext xmlns:c16="http://schemas.microsoft.com/office/drawing/2014/chart" uri="{C3380CC4-5D6E-409C-BE32-E72D297353CC}">
              <c16:uniqueId val="{00000004-4559-45D1-ABBA-0DD064A017D4}"/>
            </c:ext>
          </c:extLst>
        </c:ser>
        <c:ser>
          <c:idx val="5"/>
          <c:order val="5"/>
          <c:tx>
            <c:strRef>
              <c:f>'G17'!$A$31</c:f>
              <c:strCache>
                <c:ptCount val="1"/>
                <c:pt idx="0">
                  <c:v>Salida Alternativa</c:v>
                </c:pt>
              </c:strCache>
            </c:strRef>
          </c:tx>
          <c:spPr>
            <a:solidFill>
              <a:schemeClr val="accent6">
                <a:lumMod val="20000"/>
                <a:lumOff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'G17'!$B$31:$E$31</c:f>
              <c:numCache>
                <c:formatCode>#,##0</c:formatCode>
                <c:ptCount val="4"/>
                <c:pt idx="0">
                  <c:v>52079.055</c:v>
                </c:pt>
                <c:pt idx="1">
                  <c:v>78062.915500000003</c:v>
                </c:pt>
                <c:pt idx="2">
                  <c:v>78938</c:v>
                </c:pt>
                <c:pt idx="3">
                  <c:v>85297</c:v>
                </c:pt>
              </c:numCache>
            </c:numRef>
          </c:val>
          <c:extLst>
            <c:ext xmlns:c16="http://schemas.microsoft.com/office/drawing/2014/chart" uri="{C3380CC4-5D6E-409C-BE32-E72D297353CC}">
              <c16:uniqueId val="{00000005-4559-45D1-ABBA-0DD064A017D4}"/>
            </c:ext>
          </c:extLst>
        </c:ser>
        <c:ser>
          <c:idx val="6"/>
          <c:order val="6"/>
          <c:tx>
            <c:strRef>
              <c:f>'G17'!$A$32</c:f>
              <c:strCache>
                <c:ptCount val="1"/>
                <c:pt idx="0">
                  <c:v>Sobreseimiento Definitivo</c:v>
                </c:pt>
              </c:strCache>
            </c:strRef>
          </c:tx>
          <c:spPr>
            <a:solidFill>
              <a:srgbClr val="FF99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'G17'!$B$32:$E$32</c:f>
              <c:numCache>
                <c:formatCode>#,##0</c:formatCode>
                <c:ptCount val="4"/>
                <c:pt idx="0">
                  <c:v>19396.759999999998</c:v>
                </c:pt>
                <c:pt idx="1">
                  <c:v>93800.051200000002</c:v>
                </c:pt>
                <c:pt idx="2">
                  <c:v>42728</c:v>
                </c:pt>
                <c:pt idx="3">
                  <c:v>35839</c:v>
                </c:pt>
              </c:numCache>
            </c:numRef>
          </c:val>
          <c:extLst>
            <c:ext xmlns:c16="http://schemas.microsoft.com/office/drawing/2014/chart" uri="{C3380CC4-5D6E-409C-BE32-E72D297353CC}">
              <c16:uniqueId val="{00000006-4559-45D1-ABBA-0DD064A017D4}"/>
            </c:ext>
          </c:extLst>
        </c:ser>
        <c:ser>
          <c:idx val="7"/>
          <c:order val="7"/>
          <c:tx>
            <c:strRef>
              <c:f>'G17'!$A$29</c:f>
              <c:strCache>
                <c:ptCount val="1"/>
                <c:pt idx="0">
                  <c:v>Otras formas de término</c:v>
                </c:pt>
              </c:strCache>
            </c:strRef>
          </c:tx>
          <c:spPr>
            <a:solidFill>
              <a:srgbClr val="FFC0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'G17'!$B$29:$E$29</c:f>
              <c:numCache>
                <c:formatCode>#,##0</c:formatCode>
                <c:ptCount val="4"/>
                <c:pt idx="0">
                  <c:v>475.75</c:v>
                </c:pt>
                <c:pt idx="1">
                  <c:v>829</c:v>
                </c:pt>
                <c:pt idx="2">
                  <c:v>5097</c:v>
                </c:pt>
                <c:pt idx="3">
                  <c:v>1247</c:v>
                </c:pt>
              </c:numCache>
            </c:numRef>
          </c:val>
          <c:extLst>
            <c:ext xmlns:c16="http://schemas.microsoft.com/office/drawing/2014/chart" uri="{C3380CC4-5D6E-409C-BE32-E72D297353CC}">
              <c16:uniqueId val="{00000007-4559-45D1-ABBA-0DD064A017D4}"/>
            </c:ext>
          </c:extLst>
        </c:ser>
        <c:ser>
          <c:idx val="8"/>
          <c:order val="8"/>
          <c:tx>
            <c:strRef>
              <c:f>'G17'!$A$28</c:f>
              <c:strCache>
                <c:ptCount val="1"/>
                <c:pt idx="0">
                  <c:v>Medidas de seguridad</c:v>
                </c:pt>
              </c:strCache>
            </c:strRef>
          </c:tx>
          <c:spPr>
            <a:solidFill>
              <a:srgbClr val="FFFF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'G17'!$B$28:$C$28</c:f>
              <c:numCache>
                <c:formatCode>#,##0</c:formatCode>
                <c:ptCount val="2"/>
                <c:pt idx="0">
                  <c:v>34.6</c:v>
                </c:pt>
                <c:pt idx="1">
                  <c:v>44.361199999999997</c:v>
                </c:pt>
              </c:numCache>
            </c:numRef>
          </c:val>
          <c:extLst>
            <c:ext xmlns:c16="http://schemas.microsoft.com/office/drawing/2014/chart" uri="{C3380CC4-5D6E-409C-BE32-E72D297353CC}">
              <c16:uniqueId val="{00000008-4559-45D1-ABBA-0DD064A017D4}"/>
            </c:ext>
          </c:extLst>
        </c:ser>
        <c:ser>
          <c:idx val="9"/>
          <c:order val="9"/>
          <c:tx>
            <c:strRef>
              <c:f>'G17'!$A$33</c:f>
              <c:strCache>
                <c:ptCount val="1"/>
                <c:pt idx="0">
                  <c:v>Sobreseimiento Temporal</c:v>
                </c:pt>
              </c:strCache>
            </c:strRef>
          </c:tx>
          <c:spPr>
            <a:solidFill>
              <a:srgbClr val="00B0F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'G17'!$B$33:$E$33</c:f>
              <c:numCache>
                <c:formatCode>#,##0</c:formatCode>
                <c:ptCount val="4"/>
                <c:pt idx="0">
                  <c:v>5743.6</c:v>
                </c:pt>
                <c:pt idx="1">
                  <c:v>11387.1788</c:v>
                </c:pt>
                <c:pt idx="2">
                  <c:v>11595</c:v>
                </c:pt>
                <c:pt idx="3">
                  <c:v>16068</c:v>
                </c:pt>
              </c:numCache>
            </c:numRef>
          </c:val>
          <c:extLst>
            <c:ext xmlns:c16="http://schemas.microsoft.com/office/drawing/2014/chart" uri="{C3380CC4-5D6E-409C-BE32-E72D297353CC}">
              <c16:uniqueId val="{00000009-4559-45D1-ABBA-0DD064A017D4}"/>
            </c:ext>
          </c:extLst>
        </c:ser>
        <c:ser>
          <c:idx val="10"/>
          <c:order val="10"/>
          <c:tx>
            <c:strRef>
              <c:f>'G17'!$A$24</c:f>
              <c:strCache>
                <c:ptCount val="1"/>
                <c:pt idx="0">
                  <c:v>Condena</c:v>
                </c:pt>
              </c:strCache>
            </c:strRef>
          </c:tx>
          <c:spPr>
            <a:solidFill>
              <a:srgbClr val="3399FF"/>
            </a:solidFill>
            <a:ln>
              <a:noFill/>
            </a:ln>
            <a:effectLst/>
          </c:spPr>
          <c:invertIfNegative val="0"/>
          <c:dLbls>
            <c:delete val="1"/>
          </c:dLbls>
          <c:cat>
            <c:numRef>
              <c:f>'G17'!$B$22:$E$22</c:f>
              <c:numCache>
                <c:formatCode>General</c:formatCode>
                <c:ptCount val="4"/>
                <c:pt idx="0">
                  <c:v>2020</c:v>
                </c:pt>
                <c:pt idx="1">
                  <c:v>2021</c:v>
                </c:pt>
                <c:pt idx="2">
                  <c:v>2022</c:v>
                </c:pt>
                <c:pt idx="3">
                  <c:v>2023</c:v>
                </c:pt>
              </c:numCache>
            </c:numRef>
          </c:cat>
          <c:val>
            <c:numRef>
              <c:f>'G17'!$B$24:$D$24</c:f>
              <c:numCache>
                <c:formatCode>#,##0</c:formatCode>
                <c:ptCount val="3"/>
                <c:pt idx="0">
                  <c:v>43188</c:v>
                </c:pt>
                <c:pt idx="1">
                  <c:v>59826.196799999998</c:v>
                </c:pt>
                <c:pt idx="2">
                  <c:v>70708</c:v>
                </c:pt>
              </c:numCache>
            </c:numRef>
          </c:val>
          <c:extLst>
            <c:ext xmlns:c16="http://schemas.microsoft.com/office/drawing/2014/chart" uri="{C3380CC4-5D6E-409C-BE32-E72D297353CC}">
              <c16:uniqueId val="{0000000A-4559-45D1-ABBA-0DD064A017D4}"/>
            </c:ext>
          </c:extLst>
        </c:ser>
        <c:dLbls>
          <c:showLegendKey val="0"/>
          <c:showVal val="1"/>
          <c:showCatName val="0"/>
          <c:showSerName val="0"/>
          <c:showPercent val="0"/>
          <c:showBubbleSize val="0"/>
        </c:dLbls>
        <c:gapWidth val="150"/>
        <c:overlap val="-25"/>
        <c:axId val="182226432"/>
        <c:axId val="182277184"/>
      </c:barChart>
      <c:catAx>
        <c:axId val="18222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2277184"/>
        <c:crosses val="autoZero"/>
        <c:auto val="1"/>
        <c:lblAlgn val="ctr"/>
        <c:lblOffset val="100"/>
        <c:noMultiLvlLbl val="0"/>
      </c:catAx>
      <c:valAx>
        <c:axId val="182277184"/>
        <c:scaling>
          <c:orientation val="minMax"/>
        </c:scaling>
        <c:delete val="1"/>
        <c:axPos val="l"/>
        <c:numFmt formatCode="#,##0" sourceLinked="1"/>
        <c:majorTickMark val="none"/>
        <c:minorTickMark val="none"/>
        <c:tickLblPos val="nextTo"/>
        <c:crossAx val="182226432"/>
        <c:crosses val="autoZero"/>
        <c:crossBetween val="between"/>
      </c:valAx>
      <c:spPr>
        <a:noFill/>
        <a:ln>
          <a:noFill/>
        </a:ln>
        <a:effectLst/>
      </c:spPr>
    </c:plotArea>
    <c:legend>
      <c:legendPos val="t"/>
      <c:layout>
        <c:manualLayout>
          <c:xMode val="edge"/>
          <c:yMode val="edge"/>
          <c:x val="0.80281224395860951"/>
          <c:y val="8.0934920188230175E-2"/>
          <c:w val="0.17268164877119346"/>
          <c:h val="0.412749471384846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05091770278271E-2"/>
          <c:y val="4.9306211723534554E-2"/>
          <c:w val="0.74185908821788038"/>
          <c:h val="0.82181452318460191"/>
        </c:manualLayout>
      </c:layout>
      <c:barChart>
        <c:barDir val="col"/>
        <c:grouping val="clustered"/>
        <c:varyColors val="0"/>
        <c:ser>
          <c:idx val="0"/>
          <c:order val="0"/>
          <c:tx>
            <c:strRef>
              <c:f>'G3'!$B$12</c:f>
              <c:strCache>
                <c:ptCount val="1"/>
                <c:pt idx="0">
                  <c:v>Adulto</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'G3'!$A$13:$A$16</c:f>
              <c:numCache>
                <c:formatCode>General</c:formatCode>
                <c:ptCount val="4"/>
                <c:pt idx="0">
                  <c:v>2020</c:v>
                </c:pt>
                <c:pt idx="1">
                  <c:v>2021</c:v>
                </c:pt>
                <c:pt idx="2">
                  <c:v>2022</c:v>
                </c:pt>
                <c:pt idx="3">
                  <c:v>2023</c:v>
                </c:pt>
              </c:numCache>
            </c:numRef>
          </c:cat>
          <c:val>
            <c:numRef>
              <c:f>'G3'!$B$13:$B$16</c:f>
              <c:numCache>
                <c:formatCode>#,##0</c:formatCode>
                <c:ptCount val="4"/>
                <c:pt idx="0">
                  <c:v>347092</c:v>
                </c:pt>
                <c:pt idx="1">
                  <c:v>302011</c:v>
                </c:pt>
                <c:pt idx="2">
                  <c:v>257455</c:v>
                </c:pt>
                <c:pt idx="3">
                  <c:v>271247</c:v>
                </c:pt>
              </c:numCache>
            </c:numRef>
          </c:val>
          <c:extLst>
            <c:ext xmlns:c16="http://schemas.microsoft.com/office/drawing/2014/chart" uri="{C3380CC4-5D6E-409C-BE32-E72D297353CC}">
              <c16:uniqueId val="{00000000-15C6-43D8-86D5-20055B85A2A1}"/>
            </c:ext>
          </c:extLst>
        </c:ser>
        <c:ser>
          <c:idx val="1"/>
          <c:order val="1"/>
          <c:tx>
            <c:strRef>
              <c:f>'G3'!$C$12</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'G3'!$A$13:$A$16</c:f>
              <c:numCache>
                <c:formatCode>General</c:formatCode>
                <c:ptCount val="4"/>
                <c:pt idx="0">
                  <c:v>2020</c:v>
                </c:pt>
                <c:pt idx="1">
                  <c:v>2021</c:v>
                </c:pt>
                <c:pt idx="2">
                  <c:v>2022</c:v>
                </c:pt>
                <c:pt idx="3">
                  <c:v>2023</c:v>
                </c:pt>
              </c:numCache>
            </c:numRef>
          </c:cat>
          <c:val>
            <c:numRef>
              <c:f>'G3'!$C$13:$C$16</c:f>
              <c:numCache>
                <c:formatCode>#,##0</c:formatCode>
                <c:ptCount val="4"/>
                <c:pt idx="0">
                  <c:v>12008</c:v>
                </c:pt>
                <c:pt idx="1">
                  <c:v>8712</c:v>
                </c:pt>
                <c:pt idx="2">
                  <c:v>10018</c:v>
                </c:pt>
                <c:pt idx="3">
                  <c:v>11936</c:v>
                </c:pt>
              </c:numCache>
            </c:numRef>
          </c:val>
          <c:extLst>
            <c:ext xmlns:c16="http://schemas.microsoft.com/office/drawing/2014/chart" uri="{C3380CC4-5D6E-409C-BE32-E72D297353CC}">
              <c16:uniqueId val="{00000001-15C6-43D8-86D5-20055B85A2A1}"/>
            </c:ext>
          </c:extLst>
        </c:ser>
        <c:dLbls>
          <c:showLegendKey val="0"/>
          <c:showVal val="1"/>
          <c:showCatName val="0"/>
          <c:showSerName val="0"/>
          <c:showPercent val="0"/>
          <c:showBubbleSize val="0"/>
        </c:dLbls>
        <c:gapWidth val="150"/>
        <c:overlap val="-25"/>
        <c:axId val="179009024"/>
        <c:axId val="178940736"/>
      </c:barChart>
      <c:catAx>
        <c:axId val="17900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8940736"/>
        <c:crosses val="autoZero"/>
        <c:auto val="1"/>
        <c:lblAlgn val="ctr"/>
        <c:lblOffset val="100"/>
        <c:noMultiLvlLbl val="0"/>
      </c:catAx>
      <c:valAx>
        <c:axId val="178940736"/>
        <c:scaling>
          <c:orientation val="minMax"/>
        </c:scaling>
        <c:delete val="1"/>
        <c:axPos val="l"/>
        <c:numFmt formatCode="#,##0" sourceLinked="1"/>
        <c:majorTickMark val="none"/>
        <c:minorTickMark val="none"/>
        <c:tickLblPos val="nextTo"/>
        <c:crossAx val="179009024"/>
        <c:crosses val="autoZero"/>
        <c:crossBetween val="between"/>
      </c:valAx>
      <c:spPr>
        <a:noFill/>
        <a:ln>
          <a:noFill/>
        </a:ln>
        <a:effectLst/>
      </c:spPr>
    </c:plotArea>
    <c:legend>
      <c:legendPos val="t"/>
      <c:layout>
        <c:manualLayout>
          <c:xMode val="edge"/>
          <c:yMode val="edge"/>
          <c:x val="0.75397957138128602"/>
          <c:y val="0.68888888888888888"/>
          <c:w val="0.23330769266630302"/>
          <c:h val="0.19375065616797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8911431942566811E-2"/>
          <c:y val="6.1058745901667377E-2"/>
          <c:w val="0.96147738413432271"/>
          <c:h val="0.54454974466974593"/>
        </c:manualLayout>
      </c:layout>
      <c:barChart>
        <c:barDir val="bar"/>
        <c:grouping val="percentStacked"/>
        <c:varyColors val="0"/>
        <c:ser>
          <c:idx val="0"/>
          <c:order val="0"/>
          <c:tx>
            <c:strRef>
              <c:f>'G17'!$A$39</c:f>
              <c:strCache>
                <c:ptCount val="1"/>
                <c:pt idx="0">
                  <c:v>Absolución</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'G17'!$B$39:$E$39</c:f>
              <c:numCache>
                <c:formatCode>###0.0%</c:formatCode>
                <c:ptCount val="4"/>
                <c:pt idx="0">
                  <c:v>2.404382144396712E-2</c:v>
                </c:pt>
                <c:pt idx="1">
                  <c:v>2.9057877155907016E-2</c:v>
                </c:pt>
                <c:pt idx="2">
                  <c:v>4.0926220204313281E-2</c:v>
                </c:pt>
                <c:pt idx="3">
                  <c:v>4.7610758349557983E-2</c:v>
                </c:pt>
              </c:numCache>
            </c:numRef>
          </c:val>
          <c:extLst>
            <c:ext xmlns:c16="http://schemas.microsoft.com/office/drawing/2014/chart" uri="{C3380CC4-5D6E-409C-BE32-E72D297353CC}">
              <c16:uniqueId val="{00000000-391B-4A9C-9490-561C582A2489}"/>
            </c:ext>
          </c:extLst>
        </c:ser>
        <c:ser>
          <c:idx val="1"/>
          <c:order val="1"/>
          <c:tx>
            <c:strRef>
              <c:f>'G17'!$A$40</c:f>
              <c:strCache>
                <c:ptCount val="1"/>
                <c:pt idx="0">
                  <c:v>Condena</c:v>
                </c:pt>
              </c:strCache>
            </c:strRef>
          </c:tx>
          <c:spPr>
            <a:solidFill>
              <a:schemeClr val="accent1">
                <a:lumMod val="60000"/>
                <a:lumOff val="40000"/>
              </a:schemeClr>
            </a:solidFill>
            <a:ln>
              <a:noFill/>
            </a:ln>
            <a:effectLst/>
          </c:spPr>
          <c:invertIfNegative val="0"/>
          <c:dLbls>
            <c:dLbl>
              <c:idx val="0"/>
              <c:layout>
                <c:manualLayout>
                  <c:x val="8.7374399301004806E-4"/>
                  <c:y val="-0.104929851132376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1B-4A9C-9490-561C582A2489}"/>
                </c:ext>
              </c:extLst>
            </c:dLbl>
            <c:dLbl>
              <c:idx val="1"/>
              <c:layout>
                <c:manualLayout>
                  <c:x val="0"/>
                  <c:y val="-0.104929851132376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1B-4A9C-9490-561C582A2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'G17'!$B$40:$E$40</c:f>
              <c:numCache>
                <c:formatCode>###0.0%</c:formatCode>
                <c:ptCount val="4"/>
                <c:pt idx="0">
                  <c:v>0.18558708545776165</c:v>
                </c:pt>
                <c:pt idx="1">
                  <c:v>0.14939668689072194</c:v>
                </c:pt>
                <c:pt idx="2">
                  <c:v>0.21402345819144911</c:v>
                </c:pt>
                <c:pt idx="3">
                  <c:v>0.24951593854361107</c:v>
                </c:pt>
              </c:numCache>
            </c:numRef>
          </c:val>
          <c:extLst>
            <c:ext xmlns:c16="http://schemas.microsoft.com/office/drawing/2014/chart" uri="{C3380CC4-5D6E-409C-BE32-E72D297353CC}">
              <c16:uniqueId val="{00000001-391B-4A9C-9490-561C582A2489}"/>
            </c:ext>
          </c:extLst>
        </c:ser>
        <c:ser>
          <c:idx val="2"/>
          <c:order val="2"/>
          <c:tx>
            <c:strRef>
              <c:f>'G17'!$A$41</c:f>
              <c:strCache>
                <c:ptCount val="1"/>
                <c:pt idx="0">
                  <c:v>Delito Reformalizado</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'G17'!$B$41:$E$41</c:f>
              <c:numCache>
                <c:formatCode>###0.0%</c:formatCode>
                <c:ptCount val="4"/>
                <c:pt idx="0">
                  <c:v>3.3445810354822886E-5</c:v>
                </c:pt>
                <c:pt idx="1">
                  <c:v>2.7694457699911377E-5</c:v>
                </c:pt>
                <c:pt idx="2">
                  <c:v>7.5671585319712445E-5</c:v>
                </c:pt>
                <c:pt idx="3">
                  <c:v>6.6951792031665517E-5</c:v>
                </c:pt>
              </c:numCache>
            </c:numRef>
          </c:val>
          <c:extLst>
            <c:ext xmlns:c16="http://schemas.microsoft.com/office/drawing/2014/chart" uri="{C3380CC4-5D6E-409C-BE32-E72D297353CC}">
              <c16:uniqueId val="{00000002-391B-4A9C-9490-561C582A2489}"/>
            </c:ext>
          </c:extLst>
        </c:ser>
        <c:ser>
          <c:idx val="3"/>
          <c:order val="3"/>
          <c:tx>
            <c:strRef>
              <c:f>'G17'!$A$42</c:f>
              <c:strCache>
                <c:ptCount val="1"/>
                <c:pt idx="0">
                  <c:v>Derivación</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'G17'!$B$42:$E$42</c:f>
              <c:numCache>
                <c:formatCode>###0.0%</c:formatCode>
                <c:ptCount val="4"/>
                <c:pt idx="0">
                  <c:v>0.1496477041309292</c:v>
                </c:pt>
                <c:pt idx="1">
                  <c:v>0.11161718590224283</c:v>
                </c:pt>
                <c:pt idx="2">
                  <c:v>0.11432463110102156</c:v>
                </c:pt>
                <c:pt idx="3">
                  <c:v>0.1388098113834115</c:v>
                </c:pt>
              </c:numCache>
            </c:numRef>
          </c:val>
          <c:extLst>
            <c:ext xmlns:c16="http://schemas.microsoft.com/office/drawing/2014/chart" uri="{C3380CC4-5D6E-409C-BE32-E72D297353CC}">
              <c16:uniqueId val="{00000003-391B-4A9C-9490-561C582A2489}"/>
            </c:ext>
          </c:extLst>
        </c:ser>
        <c:ser>
          <c:idx val="4"/>
          <c:order val="4"/>
          <c:tx>
            <c:strRef>
              <c:f>'G17'!$A$43</c:f>
              <c:strCache>
                <c:ptCount val="1"/>
                <c:pt idx="0">
                  <c:v>Facultativos de la Fiscalía</c:v>
                </c:pt>
              </c:strCache>
            </c:strRef>
          </c:tx>
          <c:spPr>
            <a:solidFill>
              <a:srgbClr val="92D050"/>
            </a:solidFill>
            <a:ln>
              <a:noFill/>
            </a:ln>
            <a:effectLst/>
          </c:spPr>
          <c:invertIfNegative val="0"/>
          <c:dLbls>
            <c:dLbl>
              <c:idx val="0"/>
              <c:layout>
                <c:manualLayout>
                  <c:x val="-1.7474879860200961E-3"/>
                  <c:y val="-9.7693309674971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1B-4A9C-9490-561C582A2489}"/>
                </c:ext>
              </c:extLst>
            </c:dLbl>
            <c:dLbl>
              <c:idx val="1"/>
              <c:layout>
                <c:manualLayout>
                  <c:x val="-8.7374399301011214E-4"/>
                  <c:y val="-9.7693309674971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1B-4A9C-9490-561C582A2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'G17'!$B$43:$E$43</c:f>
              <c:numCache>
                <c:formatCode>###0.0%</c:formatCode>
                <c:ptCount val="4"/>
                <c:pt idx="0">
                  <c:v>0.14958081251021954</c:v>
                </c:pt>
                <c:pt idx="1">
                  <c:v>0.17535491512713886</c:v>
                </c:pt>
                <c:pt idx="2">
                  <c:v>0.19484222474460841</c:v>
                </c:pt>
                <c:pt idx="3">
                  <c:v>0.17898356467409207</c:v>
                </c:pt>
              </c:numCache>
            </c:numRef>
          </c:val>
          <c:extLst>
            <c:ext xmlns:c16="http://schemas.microsoft.com/office/drawing/2014/chart" uri="{C3380CC4-5D6E-409C-BE32-E72D297353CC}">
              <c16:uniqueId val="{00000004-391B-4A9C-9490-561C582A2489}"/>
            </c:ext>
          </c:extLst>
        </c:ser>
        <c:ser>
          <c:idx val="5"/>
          <c:order val="5"/>
          <c:tx>
            <c:strRef>
              <c:f>'G17'!$A$44</c:f>
              <c:strCache>
                <c:ptCount val="1"/>
                <c:pt idx="0">
                  <c:v>Medidas de seguridad</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'G17'!$B$44:$E$44</c:f>
              <c:numCache>
                <c:formatCode>###0.0%</c:formatCode>
                <c:ptCount val="4"/>
                <c:pt idx="0">
                  <c:v>1.4864804602143504E-4</c:v>
                </c:pt>
                <c:pt idx="1">
                  <c:v>1.1077783079964551E-4</c:v>
                </c:pt>
                <c:pt idx="2">
                  <c:v>1.2107453651153992E-4</c:v>
                </c:pt>
                <c:pt idx="3">
                  <c:v>1.5532815751346401E-4</c:v>
                </c:pt>
              </c:numCache>
            </c:numRef>
          </c:val>
          <c:extLst>
            <c:ext xmlns:c16="http://schemas.microsoft.com/office/drawing/2014/chart" uri="{C3380CC4-5D6E-409C-BE32-E72D297353CC}">
              <c16:uniqueId val="{00000005-391B-4A9C-9490-561C582A2489}"/>
            </c:ext>
          </c:extLst>
        </c:ser>
        <c:ser>
          <c:idx val="6"/>
          <c:order val="6"/>
          <c:tx>
            <c:strRef>
              <c:f>'G17'!$A$45</c:f>
              <c:strCache>
                <c:ptCount val="1"/>
                <c:pt idx="0">
                  <c:v>Otras formas de término</c:v>
                </c:pt>
              </c:strCache>
            </c:strRef>
          </c:tx>
          <c:spPr>
            <a:solidFill>
              <a:srgbClr val="FF99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'G17'!$B$45:$E$45</c:f>
              <c:numCache>
                <c:formatCode>###0.0%</c:formatCode>
                <c:ptCount val="4"/>
                <c:pt idx="0">
                  <c:v>2.0439106327947319E-3</c:v>
                </c:pt>
                <c:pt idx="1">
                  <c:v>2.0621719271934008E-3</c:v>
                </c:pt>
                <c:pt idx="2">
                  <c:v>1.5427922814982974E-2</c:v>
                </c:pt>
                <c:pt idx="3">
                  <c:v>3.3395553865394759E-3</c:v>
                </c:pt>
              </c:numCache>
            </c:numRef>
          </c:val>
          <c:extLst>
            <c:ext xmlns:c16="http://schemas.microsoft.com/office/drawing/2014/chart" uri="{C3380CC4-5D6E-409C-BE32-E72D297353CC}">
              <c16:uniqueId val="{00000006-391B-4A9C-9490-561C582A2489}"/>
            </c:ext>
          </c:extLst>
        </c:ser>
        <c:ser>
          <c:idx val="7"/>
          <c:order val="7"/>
          <c:tx>
            <c:strRef>
              <c:f>'G17'!$A$46</c:f>
              <c:strCache>
                <c:ptCount val="1"/>
                <c:pt idx="0">
                  <c:v>Procedimiento Monitorio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'G17'!$B$46:$E$46</c:f>
              <c:numCache>
                <c:formatCode>###0.0%</c:formatCode>
                <c:ptCount val="4"/>
                <c:pt idx="0">
                  <c:v>0.15716557905846329</c:v>
                </c:pt>
                <c:pt idx="1">
                  <c:v>7.4764384075260759E-2</c:v>
                </c:pt>
                <c:pt idx="2">
                  <c:v>1.6895951570185395E-2</c:v>
                </c:pt>
                <c:pt idx="3">
                  <c:v>1.4075944756737358E-2</c:v>
                </c:pt>
              </c:numCache>
            </c:numRef>
          </c:val>
          <c:extLst>
            <c:ext xmlns:c16="http://schemas.microsoft.com/office/drawing/2014/chart" uri="{C3380CC4-5D6E-409C-BE32-E72D297353CC}">
              <c16:uniqueId val="{00000007-391B-4A9C-9490-561C582A2489}"/>
            </c:ext>
          </c:extLst>
        </c:ser>
        <c:ser>
          <c:idx val="8"/>
          <c:order val="8"/>
          <c:tx>
            <c:strRef>
              <c:f>'G17'!$A$47</c:f>
              <c:strCache>
                <c:ptCount val="1"/>
                <c:pt idx="0">
                  <c:v>Salida Alternativa</c:v>
                </c:pt>
              </c:strCache>
            </c:strRef>
          </c:tx>
          <c:spPr>
            <a:solidFill>
              <a:srgbClr val="FFFF00"/>
            </a:solidFill>
            <a:ln>
              <a:noFill/>
            </a:ln>
            <a:effectLst/>
          </c:spPr>
          <c:invertIfNegative val="0"/>
          <c:dLbls>
            <c:dLbl>
              <c:idx val="0"/>
              <c:layout>
                <c:manualLayout>
                  <c:x val="-6.4073819301175329E-17"/>
                  <c:y val="-9.7693309674971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1B-4A9C-9490-561C582A2489}"/>
                </c:ext>
              </c:extLst>
            </c:dLbl>
            <c:dLbl>
              <c:idx val="1"/>
              <c:layout>
                <c:manualLayout>
                  <c:x val="0"/>
                  <c:y val="-0.1013115804036736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1B-4A9C-9490-561C582A2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'G17'!$B$47:$E$47</c:f>
              <c:numCache>
                <c:formatCode>###0.0%</c:formatCode>
                <c:ptCount val="4"/>
                <c:pt idx="0">
                  <c:v>0.22374132267031349</c:v>
                </c:pt>
                <c:pt idx="1">
                  <c:v>0.19493702706387619</c:v>
                </c:pt>
                <c:pt idx="2">
                  <c:v>0.23893454407869844</c:v>
                </c:pt>
                <c:pt idx="3">
                  <c:v>0.22843148019699897</c:v>
                </c:pt>
              </c:numCache>
            </c:numRef>
          </c:val>
          <c:extLst>
            <c:ext xmlns:c16="http://schemas.microsoft.com/office/drawing/2014/chart" uri="{C3380CC4-5D6E-409C-BE32-E72D297353CC}">
              <c16:uniqueId val="{00000008-391B-4A9C-9490-561C582A2489}"/>
            </c:ext>
          </c:extLst>
        </c:ser>
        <c:ser>
          <c:idx val="9"/>
          <c:order val="9"/>
          <c:tx>
            <c:strRef>
              <c:f>'G17'!$A$48</c:f>
              <c:strCache>
                <c:ptCount val="1"/>
                <c:pt idx="0">
                  <c:v>Sobreseimiento Definitivo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'G17'!$B$48:$E$48</c:f>
              <c:numCache>
                <c:formatCode>###0.0%</c:formatCode>
                <c:ptCount val="4"/>
                <c:pt idx="0">
                  <c:v>8.3332094599616491E-2</c:v>
                </c:pt>
                <c:pt idx="1">
                  <c:v>0.23423546254005045</c:v>
                </c:pt>
                <c:pt idx="2">
                  <c:v>0.12933181990162693</c:v>
                </c:pt>
                <c:pt idx="3">
                  <c:v>9.5979410984914429E-2</c:v>
                </c:pt>
              </c:numCache>
            </c:numRef>
          </c:val>
          <c:extLst>
            <c:ext xmlns:c16="http://schemas.microsoft.com/office/drawing/2014/chart" uri="{C3380CC4-5D6E-409C-BE32-E72D297353CC}">
              <c16:uniqueId val="{00000009-391B-4A9C-9490-561C582A2489}"/>
            </c:ext>
          </c:extLst>
        </c:ser>
        <c:ser>
          <c:idx val="10"/>
          <c:order val="10"/>
          <c:tx>
            <c:strRef>
              <c:f>'G17'!$A$49</c:f>
              <c:strCache>
                <c:ptCount val="1"/>
                <c:pt idx="0">
                  <c:v>Sobreseimiento Temporal</c:v>
                </c:pt>
              </c:strCache>
            </c:strRef>
          </c:tx>
          <c:spPr>
            <a:solidFill>
              <a:srgbClr val="3399FF"/>
            </a:solidFill>
            <a:ln>
              <a:noFill/>
            </a:ln>
            <a:effectLst/>
          </c:spPr>
          <c:invertIfNegative val="0"/>
          <c:dLbls>
            <c:delete val="1"/>
          </c:dLbls>
          <c:cat>
            <c:numRef>
              <c:f>'G17'!$B$38:$E$38</c:f>
              <c:numCache>
                <c:formatCode>General</c:formatCode>
                <c:ptCount val="4"/>
                <c:pt idx="0">
                  <c:v>2020</c:v>
                </c:pt>
                <c:pt idx="1">
                  <c:v>2021</c:v>
                </c:pt>
                <c:pt idx="2">
                  <c:v>2022</c:v>
                </c:pt>
                <c:pt idx="3">
                  <c:v>2023</c:v>
                </c:pt>
              </c:numCache>
            </c:numRef>
          </c:cat>
          <c:val>
            <c:numRef>
              <c:f>'G17'!$B$49:$E$49</c:f>
              <c:numCache>
                <c:formatCode>###0.0%</c:formatCode>
                <c:ptCount val="4"/>
                <c:pt idx="0">
                  <c:v>2.4675575639558217E-2</c:v>
                </c:pt>
                <c:pt idx="1">
                  <c:v>2.8435817029108995E-2</c:v>
                </c:pt>
                <c:pt idx="2">
                  <c:v>3.5096481271282634E-2</c:v>
                </c:pt>
                <c:pt idx="3">
                  <c:v>4.3031255774592062E-2</c:v>
                </c:pt>
              </c:numCache>
            </c:numRef>
          </c:val>
          <c:extLst>
            <c:ext xmlns:c16="http://schemas.microsoft.com/office/drawing/2014/chart" uri="{C3380CC4-5D6E-409C-BE32-E72D297353CC}">
              <c16:uniqueId val="{0000000A-391B-4A9C-9490-561C582A2489}"/>
            </c:ext>
          </c:extLst>
        </c:ser>
        <c:dLbls>
          <c:showLegendKey val="0"/>
          <c:showVal val="1"/>
          <c:showCatName val="0"/>
          <c:showSerName val="0"/>
          <c:showPercent val="0"/>
          <c:showBubbleSize val="0"/>
        </c:dLbls>
        <c:gapWidth val="95"/>
        <c:overlap val="100"/>
        <c:axId val="182945280"/>
        <c:axId val="183009856"/>
      </c:barChart>
      <c:catAx>
        <c:axId val="182945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009856"/>
        <c:crosses val="autoZero"/>
        <c:auto val="1"/>
        <c:lblAlgn val="ctr"/>
        <c:lblOffset val="100"/>
        <c:noMultiLvlLbl val="0"/>
      </c:catAx>
      <c:valAx>
        <c:axId val="183009856"/>
        <c:scaling>
          <c:orientation val="minMax"/>
        </c:scaling>
        <c:delete val="1"/>
        <c:axPos val="b"/>
        <c:numFmt formatCode="0%" sourceLinked="1"/>
        <c:majorTickMark val="none"/>
        <c:minorTickMark val="none"/>
        <c:tickLblPos val="nextTo"/>
        <c:crossAx val="182945280"/>
        <c:crosses val="autoZero"/>
        <c:crossBetween val="between"/>
      </c:valAx>
      <c:spPr>
        <a:noFill/>
        <a:ln>
          <a:noFill/>
        </a:ln>
        <a:effectLst/>
      </c:spPr>
    </c:plotArea>
    <c:legend>
      <c:legendPos val="t"/>
      <c:layout>
        <c:manualLayout>
          <c:xMode val="edge"/>
          <c:yMode val="edge"/>
          <c:x val="0.79879856761024137"/>
          <c:y val="0.58977812877852875"/>
          <c:w val="0.19051987767584097"/>
          <c:h val="0.386703111484904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'G18'!$B$28</c:f>
              <c:strCache>
                <c:ptCount val="1"/>
                <c:pt idx="0">
                  <c:v>2023</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'G18'!$A$29:$A$46</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PROMEDIO</c:v>
                </c:pt>
              </c:strCache>
            </c:strRef>
          </c:cat>
          <c:val>
            <c:numRef>
              <c:f>'G18'!$B$29:$B$46</c:f>
              <c:numCache>
                <c:formatCode>0.00%</c:formatCode>
                <c:ptCount val="18"/>
                <c:pt idx="0">
                  <c:v>1.9027955673657178E-2</c:v>
                </c:pt>
                <c:pt idx="1">
                  <c:v>3.5201080757294792E-2</c:v>
                </c:pt>
                <c:pt idx="2">
                  <c:v>4.1063679290370685E-2</c:v>
                </c:pt>
                <c:pt idx="3">
                  <c:v>1.8970604166268393E-2</c:v>
                </c:pt>
                <c:pt idx="4">
                  <c:v>4.0222523848668486E-2</c:v>
                </c:pt>
                <c:pt idx="5">
                  <c:v>0.1175769625367209</c:v>
                </c:pt>
                <c:pt idx="6">
                  <c:v>6.5081216106852233E-2</c:v>
                </c:pt>
                <c:pt idx="7">
                  <c:v>6.0136241691996918E-2</c:v>
                </c:pt>
                <c:pt idx="8">
                  <c:v>2.8771339540040911E-2</c:v>
                </c:pt>
                <c:pt idx="9">
                  <c:v>9.4018237779349631E-2</c:v>
                </c:pt>
                <c:pt idx="10">
                  <c:v>4.7920370618185527E-2</c:v>
                </c:pt>
                <c:pt idx="11">
                  <c:v>3.1709011196288724E-2</c:v>
                </c:pt>
                <c:pt idx="12">
                  <c:v>3.9814690907237126E-2</c:v>
                </c:pt>
                <c:pt idx="13">
                  <c:v>1.1534025374855825E-2</c:v>
                </c:pt>
                <c:pt idx="14">
                  <c:v>1.1973720264836516E-2</c:v>
                </c:pt>
                <c:pt idx="15">
                  <c:v>0.1779171206994335</c:v>
                </c:pt>
                <c:pt idx="16">
                  <c:v>0.15906121954794267</c:v>
                </c:pt>
                <c:pt idx="17">
                  <c:v>5.8823529411764705E-2</c:v>
                </c:pt>
              </c:numCache>
            </c:numRef>
          </c:val>
          <c:extLst>
            <c:ext xmlns:c16="http://schemas.microsoft.com/office/drawing/2014/chart" uri="{C3380CC4-5D6E-409C-BE32-E72D297353CC}">
              <c16:uniqueId val="{00000000-529C-4E34-A3B2-98807EA94191}"/>
            </c:ext>
          </c:extLst>
        </c:ser>
        <c:ser>
          <c:idx val="2"/>
          <c:order val="1"/>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'G18'!$A$29:$A$46</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PROMEDIO</c:v>
                </c:pt>
              </c:strCache>
            </c:strRef>
          </c:cat>
          <c:val>
            <c:numRef>
              <c:f>'G18'!$C$29:$C$46</c:f>
              <c:numCache>
                <c:formatCode>0.0%</c:formatCode>
                <c:ptCount val="18"/>
              </c:numCache>
            </c:numRef>
          </c:val>
          <c:extLst>
            <c:ext xmlns:c16="http://schemas.microsoft.com/office/drawing/2014/chart" uri="{C3380CC4-5D6E-409C-BE32-E72D297353CC}">
              <c16:uniqueId val="{00000000-340F-4FE0-A78B-50A280C589E5}"/>
            </c:ext>
          </c:extLst>
        </c:ser>
        <c:dLbls>
          <c:dLblPos val="outEnd"/>
          <c:showLegendKey val="0"/>
          <c:showVal val="1"/>
          <c:showCatName val="0"/>
          <c:showSerName val="0"/>
          <c:showPercent val="0"/>
          <c:showBubbleSize val="0"/>
        </c:dLbls>
        <c:gapWidth val="444"/>
        <c:overlap val="-90"/>
        <c:axId val="182325248"/>
        <c:axId val="183013312"/>
      </c:barChart>
      <c:catAx>
        <c:axId val="1823252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L"/>
          </a:p>
        </c:txPr>
        <c:crossAx val="183013312"/>
        <c:crosses val="autoZero"/>
        <c:auto val="1"/>
        <c:lblAlgn val="ctr"/>
        <c:lblOffset val="100"/>
        <c:noMultiLvlLbl val="0"/>
      </c:catAx>
      <c:valAx>
        <c:axId val="183013312"/>
        <c:scaling>
          <c:orientation val="minMax"/>
        </c:scaling>
        <c:delete val="1"/>
        <c:axPos val="l"/>
        <c:numFmt formatCode="0.00%" sourceLinked="1"/>
        <c:majorTickMark val="none"/>
        <c:minorTickMark val="none"/>
        <c:tickLblPos val="nextTo"/>
        <c:crossAx val="1823252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3.0463206697702933E-2"/>
          <c:y val="2.7826938299379243E-2"/>
          <c:w val="0.68747110494683306"/>
          <c:h val="0.78631165949617121"/>
        </c:manualLayout>
      </c:layout>
      <c:barChart>
        <c:barDir val="col"/>
        <c:grouping val="clustered"/>
        <c:varyColors val="0"/>
        <c:ser>
          <c:idx val="0"/>
          <c:order val="0"/>
          <c:tx>
            <c:strRef>
              <c:f>'G19'!$D$13</c:f>
              <c:strCache>
                <c:ptCount val="1"/>
                <c:pt idx="0">
                  <c:v>Otras medidas cautelares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'G19'!$A$14:$A$17</c:f>
              <c:numCache>
                <c:formatCode>General</c:formatCode>
                <c:ptCount val="4"/>
                <c:pt idx="0">
                  <c:v>2020</c:v>
                </c:pt>
                <c:pt idx="1">
                  <c:v>2021</c:v>
                </c:pt>
                <c:pt idx="2">
                  <c:v>2022</c:v>
                </c:pt>
                <c:pt idx="3">
                  <c:v>2023</c:v>
                </c:pt>
              </c:numCache>
            </c:numRef>
          </c:cat>
          <c:val>
            <c:numRef>
              <c:f>'G19'!$D$14:$D$17</c:f>
              <c:numCache>
                <c:formatCode>#,##0</c:formatCode>
                <c:ptCount val="4"/>
                <c:pt idx="0">
                  <c:v>109340</c:v>
                </c:pt>
                <c:pt idx="1">
                  <c:v>155277</c:v>
                </c:pt>
                <c:pt idx="2">
                  <c:v>152886</c:v>
                </c:pt>
                <c:pt idx="3">
                  <c:v>143860</c:v>
                </c:pt>
              </c:numCache>
            </c:numRef>
          </c:val>
          <c:extLst>
            <c:ext xmlns:c16="http://schemas.microsoft.com/office/drawing/2014/chart" uri="{C3380CC4-5D6E-409C-BE32-E72D297353CC}">
              <c16:uniqueId val="{00000000-A68C-4134-9BEF-8BDCD7B060D6}"/>
            </c:ext>
          </c:extLst>
        </c:ser>
        <c:ser>
          <c:idx val="1"/>
          <c:order val="1"/>
          <c:tx>
            <c:strRef>
              <c:f>'G19'!$B$13</c:f>
              <c:strCache>
                <c:ptCount val="1"/>
                <c:pt idx="0">
                  <c:v>Medidas del art. 155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'G19'!$A$14:$A$17</c:f>
              <c:numCache>
                <c:formatCode>General</c:formatCode>
                <c:ptCount val="4"/>
                <c:pt idx="0">
                  <c:v>2020</c:v>
                </c:pt>
                <c:pt idx="1">
                  <c:v>2021</c:v>
                </c:pt>
                <c:pt idx="2">
                  <c:v>2022</c:v>
                </c:pt>
                <c:pt idx="3">
                  <c:v>2023</c:v>
                </c:pt>
              </c:numCache>
            </c:numRef>
          </c:cat>
          <c:val>
            <c:numRef>
              <c:f>'G19'!$B$14:$B$17</c:f>
              <c:numCache>
                <c:formatCode>#,##0</c:formatCode>
                <c:ptCount val="4"/>
                <c:pt idx="0">
                  <c:v>88842</c:v>
                </c:pt>
                <c:pt idx="1">
                  <c:v>76727</c:v>
                </c:pt>
                <c:pt idx="2">
                  <c:v>65443</c:v>
                </c:pt>
                <c:pt idx="3">
                  <c:v>84240</c:v>
                </c:pt>
              </c:numCache>
            </c:numRef>
          </c:val>
          <c:extLst>
            <c:ext xmlns:c16="http://schemas.microsoft.com/office/drawing/2014/chart" uri="{C3380CC4-5D6E-409C-BE32-E72D297353CC}">
              <c16:uniqueId val="{00000001-A68C-4134-9BEF-8BDCD7B060D6}"/>
            </c:ext>
          </c:extLst>
        </c:ser>
        <c:ser>
          <c:idx val="2"/>
          <c:order val="2"/>
          <c:tx>
            <c:strRef>
              <c:f>'G19'!$C$13</c:f>
              <c:strCache>
                <c:ptCount val="1"/>
                <c:pt idx="0">
                  <c:v>Prisión preventiva o internación provisoria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'G19'!$A$14:$A$17</c:f>
              <c:numCache>
                <c:formatCode>General</c:formatCode>
                <c:ptCount val="4"/>
                <c:pt idx="0">
                  <c:v>2020</c:v>
                </c:pt>
                <c:pt idx="1">
                  <c:v>2021</c:v>
                </c:pt>
                <c:pt idx="2">
                  <c:v>2022</c:v>
                </c:pt>
                <c:pt idx="3">
                  <c:v>2023</c:v>
                </c:pt>
              </c:numCache>
            </c:numRef>
          </c:cat>
          <c:val>
            <c:numRef>
              <c:f>'G19'!$C$14:$C$17</c:f>
              <c:numCache>
                <c:formatCode>#,##0</c:formatCode>
                <c:ptCount val="4"/>
                <c:pt idx="0">
                  <c:v>21739</c:v>
                </c:pt>
                <c:pt idx="1">
                  <c:v>18893</c:v>
                </c:pt>
                <c:pt idx="2">
                  <c:v>19130</c:v>
                </c:pt>
                <c:pt idx="3">
                  <c:v>24613</c:v>
                </c:pt>
              </c:numCache>
            </c:numRef>
          </c:val>
          <c:extLst>
            <c:ext xmlns:c16="http://schemas.microsoft.com/office/drawing/2014/chart" uri="{C3380CC4-5D6E-409C-BE32-E72D297353CC}">
              <c16:uniqueId val="{00000002-A68C-4134-9BEF-8BDCD7B060D6}"/>
            </c:ext>
          </c:extLst>
        </c:ser>
        <c:dLbls>
          <c:showLegendKey val="0"/>
          <c:showVal val="1"/>
          <c:showCatName val="0"/>
          <c:showSerName val="0"/>
          <c:showPercent val="0"/>
          <c:showBubbleSize val="0"/>
        </c:dLbls>
        <c:gapWidth val="150"/>
        <c:overlap val="-25"/>
        <c:axId val="182328832"/>
        <c:axId val="183015040"/>
      </c:barChart>
      <c:catAx>
        <c:axId val="182328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015040"/>
        <c:crosses val="autoZero"/>
        <c:auto val="1"/>
        <c:lblAlgn val="ctr"/>
        <c:lblOffset val="100"/>
        <c:noMultiLvlLbl val="0"/>
      </c:catAx>
      <c:valAx>
        <c:axId val="183015040"/>
        <c:scaling>
          <c:orientation val="minMax"/>
        </c:scaling>
        <c:delete val="1"/>
        <c:axPos val="l"/>
        <c:numFmt formatCode="#,##0" sourceLinked="1"/>
        <c:majorTickMark val="none"/>
        <c:minorTickMark val="none"/>
        <c:tickLblPos val="nextTo"/>
        <c:crossAx val="182328832"/>
        <c:crosses val="autoZero"/>
        <c:crossBetween val="between"/>
      </c:valAx>
      <c:spPr>
        <a:noFill/>
        <a:ln>
          <a:noFill/>
        </a:ln>
        <a:effectLst/>
      </c:spPr>
    </c:plotArea>
    <c:legend>
      <c:legendPos val="t"/>
      <c:layout>
        <c:manualLayout>
          <c:xMode val="edge"/>
          <c:yMode val="edge"/>
          <c:x val="0.68148758104266094"/>
          <c:y val="0.11618942793441141"/>
          <c:w val="0.31571184669877428"/>
          <c:h val="0.715210679310247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5404941146631928E-2"/>
          <c:y val="0.11913755206938137"/>
          <c:w val="0.60800036891435416"/>
          <c:h val="0.8737710467689046"/>
        </c:manualLayout>
      </c:layout>
      <c:barChart>
        <c:barDir val="bar"/>
        <c:grouping val="percentStacked"/>
        <c:varyColors val="0"/>
        <c:ser>
          <c:idx val="0"/>
          <c:order val="0"/>
          <c:tx>
            <c:strRef>
              <c:f>'G19'!$D$19</c:f>
              <c:strCache>
                <c:ptCount val="1"/>
                <c:pt idx="0">
                  <c:v>Otras medidas cautelares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'G19'!$A$20:$A$23</c:f>
              <c:numCache>
                <c:formatCode>General</c:formatCode>
                <c:ptCount val="4"/>
                <c:pt idx="0">
                  <c:v>2020</c:v>
                </c:pt>
                <c:pt idx="1">
                  <c:v>2021</c:v>
                </c:pt>
                <c:pt idx="2">
                  <c:v>2022</c:v>
                </c:pt>
                <c:pt idx="3">
                  <c:v>2023</c:v>
                </c:pt>
              </c:numCache>
            </c:numRef>
          </c:cat>
          <c:val>
            <c:numRef>
              <c:f>'G19'!$D$20:$D$23</c:f>
              <c:numCache>
                <c:formatCode>###0.0%</c:formatCode>
                <c:ptCount val="4"/>
                <c:pt idx="0">
                  <c:v>0.4971785322911409</c:v>
                </c:pt>
                <c:pt idx="1">
                  <c:v>0.61888743189436302</c:v>
                </c:pt>
                <c:pt idx="2">
                  <c:v>0.64384167372051593</c:v>
                </c:pt>
                <c:pt idx="3">
                  <c:v>0.56926236481700587</c:v>
                </c:pt>
              </c:numCache>
            </c:numRef>
          </c:val>
          <c:extLst>
            <c:ext xmlns:c16="http://schemas.microsoft.com/office/drawing/2014/chart" uri="{C3380CC4-5D6E-409C-BE32-E72D297353CC}">
              <c16:uniqueId val="{00000000-94AD-4CF9-9F30-DB0146D44655}"/>
            </c:ext>
          </c:extLst>
        </c:ser>
        <c:ser>
          <c:idx val="1"/>
          <c:order val="1"/>
          <c:tx>
            <c:strRef>
              <c:f>'G19'!$B$19</c:f>
              <c:strCache>
                <c:ptCount val="1"/>
                <c:pt idx="0">
                  <c:v>Medidas del art. 155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'G19'!$A$20:$A$23</c:f>
              <c:numCache>
                <c:formatCode>General</c:formatCode>
                <c:ptCount val="4"/>
                <c:pt idx="0">
                  <c:v>2020</c:v>
                </c:pt>
                <c:pt idx="1">
                  <c:v>2021</c:v>
                </c:pt>
                <c:pt idx="2">
                  <c:v>2022</c:v>
                </c:pt>
                <c:pt idx="3">
                  <c:v>2023</c:v>
                </c:pt>
              </c:numCache>
            </c:numRef>
          </c:cat>
          <c:val>
            <c:numRef>
              <c:f>'G19'!$B$20:$B$23</c:f>
              <c:numCache>
                <c:formatCode>###0.0%</c:formatCode>
                <c:ptCount val="4"/>
                <c:pt idx="0">
                  <c:v>0.40397233552048234</c:v>
                </c:pt>
                <c:pt idx="1">
                  <c:v>0.30581075102532113</c:v>
                </c:pt>
                <c:pt idx="2">
                  <c:v>0.27559705043818089</c:v>
                </c:pt>
                <c:pt idx="3">
                  <c:v>0.33334256646868188</c:v>
                </c:pt>
              </c:numCache>
            </c:numRef>
          </c:val>
          <c:extLst>
            <c:ext xmlns:c16="http://schemas.microsoft.com/office/drawing/2014/chart" uri="{C3380CC4-5D6E-409C-BE32-E72D297353CC}">
              <c16:uniqueId val="{00000001-94AD-4CF9-9F30-DB0146D44655}"/>
            </c:ext>
          </c:extLst>
        </c:ser>
        <c:ser>
          <c:idx val="2"/>
          <c:order val="2"/>
          <c:tx>
            <c:strRef>
              <c:f>'G19'!$C$19</c:f>
              <c:strCache>
                <c:ptCount val="1"/>
                <c:pt idx="0">
                  <c:v>Prisión preventiva o internación provisoria</c:v>
                </c:pt>
              </c:strCache>
            </c:strRef>
          </c:tx>
          <c:spPr>
            <a:solidFill>
              <a:srgbClr val="FF0000"/>
            </a:solidFill>
            <a:ln>
              <a:solidFill>
                <a:schemeClr val="accent1">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'G19'!$A$20:$A$23</c:f>
              <c:numCache>
                <c:formatCode>General</c:formatCode>
                <c:ptCount val="4"/>
                <c:pt idx="0">
                  <c:v>2020</c:v>
                </c:pt>
                <c:pt idx="1">
                  <c:v>2021</c:v>
                </c:pt>
                <c:pt idx="2">
                  <c:v>2022</c:v>
                </c:pt>
                <c:pt idx="3">
                  <c:v>2023</c:v>
                </c:pt>
              </c:numCache>
            </c:numRef>
          </c:cat>
          <c:val>
            <c:numRef>
              <c:f>'G19'!$C$20:$C$23</c:f>
              <c:numCache>
                <c:formatCode>###0.0%</c:formatCode>
                <c:ptCount val="4"/>
                <c:pt idx="0">
                  <c:v>9.8849132188376737E-2</c:v>
                </c:pt>
                <c:pt idx="1">
                  <c:v>7.530181708031583E-2</c:v>
                </c:pt>
                <c:pt idx="2">
                  <c:v>8.0561275841303126E-2</c:v>
                </c:pt>
                <c:pt idx="3">
                  <c:v>9.7395068714312277E-2</c:v>
                </c:pt>
              </c:numCache>
            </c:numRef>
          </c:val>
          <c:extLst>
            <c:ext xmlns:c16="http://schemas.microsoft.com/office/drawing/2014/chart" uri="{C3380CC4-5D6E-409C-BE32-E72D297353CC}">
              <c16:uniqueId val="{00000002-94AD-4CF9-9F30-DB0146D44655}"/>
            </c:ext>
          </c:extLst>
        </c:ser>
        <c:dLbls>
          <c:showLegendKey val="0"/>
          <c:showVal val="0"/>
          <c:showCatName val="0"/>
          <c:showSerName val="0"/>
          <c:showPercent val="0"/>
          <c:showBubbleSize val="0"/>
        </c:dLbls>
        <c:gapWidth val="95"/>
        <c:overlap val="100"/>
        <c:axId val="183268864"/>
        <c:axId val="183739520"/>
      </c:barChart>
      <c:catAx>
        <c:axId val="183268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739520"/>
        <c:crosses val="autoZero"/>
        <c:auto val="1"/>
        <c:lblAlgn val="ctr"/>
        <c:lblOffset val="100"/>
        <c:noMultiLvlLbl val="0"/>
      </c:catAx>
      <c:valAx>
        <c:axId val="183739520"/>
        <c:scaling>
          <c:orientation val="minMax"/>
        </c:scaling>
        <c:delete val="1"/>
        <c:axPos val="b"/>
        <c:numFmt formatCode="0%" sourceLinked="1"/>
        <c:majorTickMark val="none"/>
        <c:minorTickMark val="none"/>
        <c:tickLblPos val="nextTo"/>
        <c:crossAx val="183268864"/>
        <c:crosses val="autoZero"/>
        <c:crossBetween val="between"/>
      </c:valAx>
      <c:spPr>
        <a:noFill/>
        <a:ln>
          <a:noFill/>
        </a:ln>
        <a:effectLst/>
      </c:spPr>
    </c:plotArea>
    <c:legend>
      <c:legendPos val="t"/>
      <c:layout>
        <c:manualLayout>
          <c:xMode val="edge"/>
          <c:yMode val="edge"/>
          <c:x val="0.73681142712212222"/>
          <c:y val="0.11167325052142489"/>
          <c:w val="0.26060832439868881"/>
          <c:h val="0.82931536878749845"/>
        </c:manualLayout>
      </c:layout>
      <c:overlay val="0"/>
      <c:spPr>
        <a:noFill/>
        <a:ln cap="sq">
          <a:solidFill>
            <a:srgbClr val="FF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
          <c:y val="0"/>
          <c:w val="0.93567251461988299"/>
          <c:h val="0.85267307736666498"/>
        </c:manualLayout>
      </c:layout>
      <c:barChart>
        <c:barDir val="col"/>
        <c:grouping val="clustered"/>
        <c:varyColors val="0"/>
        <c:ser>
          <c:idx val="0"/>
          <c:order val="0"/>
          <c:tx>
            <c:strRef>
              <c:f>'G20'!$B$12</c:f>
              <c:strCache>
                <c:ptCount val="1"/>
                <c:pt idx="0">
                  <c:v>Audiencias efectivas desarrolladas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'G20'!$A$13:$A$16</c:f>
              <c:strCache>
                <c:ptCount val="4"/>
                <c:pt idx="0">
                  <c:v>Año 2020</c:v>
                </c:pt>
                <c:pt idx="1">
                  <c:v>Año 2021</c:v>
                </c:pt>
                <c:pt idx="2">
                  <c:v>Año 2022</c:v>
                </c:pt>
                <c:pt idx="3">
                  <c:v>Año 2023</c:v>
                </c:pt>
              </c:strCache>
            </c:strRef>
          </c:cat>
          <c:val>
            <c:numRef>
              <c:f>'G20'!$B$13:$B$16</c:f>
              <c:numCache>
                <c:formatCode>#,##0</c:formatCode>
                <c:ptCount val="4"/>
                <c:pt idx="0">
                  <c:v>625645</c:v>
                </c:pt>
                <c:pt idx="1">
                  <c:v>842156</c:v>
                </c:pt>
                <c:pt idx="2">
                  <c:v>786122</c:v>
                </c:pt>
                <c:pt idx="3">
                  <c:v>804805</c:v>
                </c:pt>
              </c:numCache>
            </c:numRef>
          </c:val>
          <c:extLst>
            <c:ext xmlns:c16="http://schemas.microsoft.com/office/drawing/2014/chart" uri="{C3380CC4-5D6E-409C-BE32-E72D297353CC}">
              <c16:uniqueId val="{00000000-5531-4F2C-8198-2E0B7D2DCA05}"/>
            </c:ext>
          </c:extLst>
        </c:ser>
        <c:dLbls>
          <c:showLegendKey val="0"/>
          <c:showVal val="1"/>
          <c:showCatName val="0"/>
          <c:showSerName val="0"/>
          <c:showPercent val="0"/>
          <c:showBubbleSize val="0"/>
        </c:dLbls>
        <c:gapWidth val="150"/>
        <c:overlap val="-25"/>
        <c:axId val="183270912"/>
        <c:axId val="183741824"/>
      </c:barChart>
      <c:catAx>
        <c:axId val="18327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741824"/>
        <c:crosses val="autoZero"/>
        <c:auto val="1"/>
        <c:lblAlgn val="ctr"/>
        <c:lblOffset val="100"/>
        <c:noMultiLvlLbl val="0"/>
      </c:catAx>
      <c:valAx>
        <c:axId val="183741824"/>
        <c:scaling>
          <c:orientation val="minMax"/>
        </c:scaling>
        <c:delete val="1"/>
        <c:axPos val="l"/>
        <c:numFmt formatCode="#,##0" sourceLinked="1"/>
        <c:majorTickMark val="none"/>
        <c:minorTickMark val="none"/>
        <c:tickLblPos val="nextTo"/>
        <c:crossAx val="183270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'G21'!$B$12</c:f>
              <c:strCache>
                <c:ptCount val="1"/>
                <c:pt idx="0">
                  <c:v>Causa-imputado con 1 o más juicios orales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'G21'!$A$13:$A$16</c:f>
              <c:numCache>
                <c:formatCode>General</c:formatCode>
                <c:ptCount val="4"/>
                <c:pt idx="0">
                  <c:v>2020</c:v>
                </c:pt>
                <c:pt idx="1">
                  <c:v>2021</c:v>
                </c:pt>
                <c:pt idx="2">
                  <c:v>2022</c:v>
                </c:pt>
                <c:pt idx="3">
                  <c:v>2023</c:v>
                </c:pt>
              </c:numCache>
            </c:numRef>
          </c:cat>
          <c:val>
            <c:numRef>
              <c:f>'G21'!$B$13:$B$16</c:f>
              <c:numCache>
                <c:formatCode>0.00%</c:formatCode>
                <c:ptCount val="4"/>
                <c:pt idx="0">
                  <c:v>1.9743230585465201E-2</c:v>
                </c:pt>
                <c:pt idx="1">
                  <c:v>1.6973192992970496E-2</c:v>
                </c:pt>
                <c:pt idx="2">
                  <c:v>2.5704124101399925E-2</c:v>
                </c:pt>
                <c:pt idx="3">
                  <c:v>3.8020583658942217E-2</c:v>
                </c:pt>
              </c:numCache>
            </c:numRef>
          </c:val>
          <c:extLst>
            <c:ext xmlns:c16="http://schemas.microsoft.com/office/drawing/2014/chart" uri="{C3380CC4-5D6E-409C-BE32-E72D297353CC}">
              <c16:uniqueId val="{00000000-33A8-479E-8820-0EAEA26E2CFF}"/>
            </c:ext>
          </c:extLst>
        </c:ser>
        <c:dLbls>
          <c:showLegendKey val="0"/>
          <c:showVal val="1"/>
          <c:showCatName val="0"/>
          <c:showSerName val="0"/>
          <c:showPercent val="0"/>
          <c:showBubbleSize val="0"/>
        </c:dLbls>
        <c:gapWidth val="150"/>
        <c:overlap val="-25"/>
        <c:axId val="183524864"/>
        <c:axId val="183743552"/>
      </c:barChart>
      <c:catAx>
        <c:axId val="183524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743552"/>
        <c:crosses val="autoZero"/>
        <c:auto val="1"/>
        <c:lblAlgn val="ctr"/>
        <c:lblOffset val="100"/>
        <c:noMultiLvlLbl val="0"/>
      </c:catAx>
      <c:valAx>
        <c:axId val="183743552"/>
        <c:scaling>
          <c:orientation val="minMax"/>
        </c:scaling>
        <c:delete val="1"/>
        <c:axPos val="l"/>
        <c:numFmt formatCode="0.00%" sourceLinked="1"/>
        <c:majorTickMark val="none"/>
        <c:minorTickMark val="none"/>
        <c:tickLblPos val="nextTo"/>
        <c:crossAx val="183524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'G22'!$B$13</c:f>
              <c:strCache>
                <c:ptCount val="1"/>
                <c:pt idx="0">
                  <c:v>Causa-imputado vinculados a audiencias de control de detención efectuados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'G22'!$A$14:$A$17</c:f>
              <c:numCache>
                <c:formatCode>General</c:formatCode>
                <c:ptCount val="4"/>
                <c:pt idx="0">
                  <c:v>2020</c:v>
                </c:pt>
                <c:pt idx="1">
                  <c:v>2021</c:v>
                </c:pt>
                <c:pt idx="2">
                  <c:v>2022</c:v>
                </c:pt>
                <c:pt idx="3">
                  <c:v>2023</c:v>
                </c:pt>
              </c:numCache>
            </c:numRef>
          </c:cat>
          <c:val>
            <c:numRef>
              <c:f>'G22'!$B$14:$B$17</c:f>
              <c:numCache>
                <c:formatCode>0%</c:formatCode>
                <c:ptCount val="4"/>
                <c:pt idx="0">
                  <c:v>0.57699526594263439</c:v>
                </c:pt>
                <c:pt idx="1">
                  <c:v>0.63743591559041335</c:v>
                </c:pt>
                <c:pt idx="2">
                  <c:v>0.57628620458887436</c:v>
                </c:pt>
                <c:pt idx="3">
                  <c:v>0.57141495075622473</c:v>
                </c:pt>
              </c:numCache>
            </c:numRef>
          </c:val>
          <c:extLst>
            <c:ext xmlns:c16="http://schemas.microsoft.com/office/drawing/2014/chart" uri="{C3380CC4-5D6E-409C-BE32-E72D297353CC}">
              <c16:uniqueId val="{00000000-FDE2-4262-9C59-027CD0FB2D24}"/>
            </c:ext>
          </c:extLst>
        </c:ser>
        <c:dLbls>
          <c:showLegendKey val="0"/>
          <c:showVal val="1"/>
          <c:showCatName val="0"/>
          <c:showSerName val="0"/>
          <c:showPercent val="0"/>
          <c:showBubbleSize val="0"/>
        </c:dLbls>
        <c:gapWidth val="150"/>
        <c:overlap val="-25"/>
        <c:axId val="183685120"/>
        <c:axId val="183745280"/>
      </c:barChart>
      <c:catAx>
        <c:axId val="18368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745280"/>
        <c:crosses val="autoZero"/>
        <c:auto val="1"/>
        <c:lblAlgn val="ctr"/>
        <c:lblOffset val="100"/>
        <c:noMultiLvlLbl val="0"/>
      </c:catAx>
      <c:valAx>
        <c:axId val="183745280"/>
        <c:scaling>
          <c:orientation val="minMax"/>
        </c:scaling>
        <c:delete val="1"/>
        <c:axPos val="l"/>
        <c:numFmt formatCode="0%" sourceLinked="1"/>
        <c:majorTickMark val="none"/>
        <c:minorTickMark val="none"/>
        <c:tickLblPos val="nextTo"/>
        <c:crossAx val="183685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84348864994027E-2"/>
          <c:y val="9.1913376513877612E-2"/>
          <c:w val="0.94743130227001193"/>
          <c:h val="0.53492276854669707"/>
        </c:manualLayout>
      </c:layout>
      <c:barChart>
        <c:barDir val="col"/>
        <c:grouping val="clustered"/>
        <c:varyColors val="0"/>
        <c:ser>
          <c:idx val="0"/>
          <c:order val="0"/>
          <c:tx>
            <c:strRef>
              <c:f>'G23'!$I$26</c:f>
              <c:strCache>
                <c:ptCount val="1"/>
                <c:pt idx="0">
                  <c:v>2022</c:v>
                </c:pt>
              </c:strCache>
            </c:strRef>
          </c:tx>
          <c:spPr>
            <a:solidFill>
              <a:schemeClr val="accent1">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'G23'!$H$27:$H$32</c:f>
              <c:strCache>
                <c:ptCount val="6"/>
                <c:pt idx="0">
                  <c:v>Asistente Social</c:v>
                </c:pt>
                <c:pt idx="1">
                  <c:v>Psicológico</c:v>
                </c:pt>
                <c:pt idx="2">
                  <c:v>Investigación Criminalista</c:v>
                </c:pt>
                <c:pt idx="3">
                  <c:v>Psiquiátrico</c:v>
                </c:pt>
                <c:pt idx="4">
                  <c:v>Toxicólogo</c:v>
                </c:pt>
                <c:pt idx="5">
                  <c:v>Otros [inferior a 1%]</c:v>
                </c:pt>
              </c:strCache>
            </c:strRef>
          </c:cat>
          <c:val>
            <c:numRef>
              <c:f>'G23'!$I$27:$I$32</c:f>
              <c:numCache>
                <c:formatCode>#,##0</c:formatCode>
                <c:ptCount val="6"/>
                <c:pt idx="0">
                  <c:v>9080</c:v>
                </c:pt>
                <c:pt idx="1">
                  <c:v>3937</c:v>
                </c:pt>
                <c:pt idx="2">
                  <c:v>741</c:v>
                </c:pt>
                <c:pt idx="3">
                  <c:v>442</c:v>
                </c:pt>
                <c:pt idx="4">
                  <c:v>278</c:v>
                </c:pt>
                <c:pt idx="5">
                  <c:v>387</c:v>
                </c:pt>
              </c:numCache>
            </c:numRef>
          </c:val>
          <c:extLst>
            <c:ext xmlns:c16="http://schemas.microsoft.com/office/drawing/2014/chart" uri="{C3380CC4-5D6E-409C-BE32-E72D297353CC}">
              <c16:uniqueId val="{00000000-FEE0-4CCB-8284-3BC2990393B7}"/>
            </c:ext>
          </c:extLst>
        </c:ser>
        <c:ser>
          <c:idx val="1"/>
          <c:order val="1"/>
          <c:tx>
            <c:strRef>
              <c:f>'G23'!$J$26</c:f>
              <c:strCache>
                <c:ptCount val="1"/>
                <c:pt idx="0">
                  <c:v>2023</c:v>
                </c:pt>
              </c:strCache>
            </c:strRef>
          </c:tx>
          <c:spPr>
            <a:solidFill>
              <a:schemeClr val="accent1">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'G23'!$H$27:$H$32</c:f>
              <c:strCache>
                <c:ptCount val="6"/>
                <c:pt idx="0">
                  <c:v>Asistente Social</c:v>
                </c:pt>
                <c:pt idx="1">
                  <c:v>Psicológico</c:v>
                </c:pt>
                <c:pt idx="2">
                  <c:v>Investigación Criminalista</c:v>
                </c:pt>
                <c:pt idx="3">
                  <c:v>Psiquiátrico</c:v>
                </c:pt>
                <c:pt idx="4">
                  <c:v>Toxicólogo</c:v>
                </c:pt>
                <c:pt idx="5">
                  <c:v>Otros [inferior a 1%]</c:v>
                </c:pt>
              </c:strCache>
            </c:strRef>
          </c:cat>
          <c:val>
            <c:numRef>
              <c:f>'G23'!$J$27:$J$32</c:f>
              <c:numCache>
                <c:formatCode>#,##0</c:formatCode>
                <c:ptCount val="6"/>
                <c:pt idx="0">
                  <c:v>10136</c:v>
                </c:pt>
                <c:pt idx="1">
                  <c:v>4115</c:v>
                </c:pt>
                <c:pt idx="2">
                  <c:v>1</c:v>
                </c:pt>
                <c:pt idx="3">
                  <c:v>408</c:v>
                </c:pt>
                <c:pt idx="4">
                  <c:v>178</c:v>
                </c:pt>
                <c:pt idx="5">
                  <c:v>1120</c:v>
                </c:pt>
              </c:numCache>
            </c:numRef>
          </c:val>
          <c:extLst>
            <c:ext xmlns:c16="http://schemas.microsoft.com/office/drawing/2014/chart" uri="{C3380CC4-5D6E-409C-BE32-E72D297353CC}">
              <c16:uniqueId val="{00000000-27E5-4DD2-A135-74C24AFC049A}"/>
            </c:ext>
          </c:extLst>
        </c:ser>
        <c:dLbls>
          <c:dLblPos val="outEnd"/>
          <c:showLegendKey val="0"/>
          <c:showVal val="1"/>
          <c:showCatName val="0"/>
          <c:showSerName val="0"/>
          <c:showPercent val="0"/>
          <c:showBubbleSize val="0"/>
        </c:dLbls>
        <c:gapWidth val="444"/>
        <c:overlap val="-90"/>
        <c:axId val="183688704"/>
        <c:axId val="183910976"/>
      </c:barChart>
      <c:catAx>
        <c:axId val="1836887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L"/>
          </a:p>
        </c:txPr>
        <c:crossAx val="183910976"/>
        <c:crosses val="autoZero"/>
        <c:auto val="1"/>
        <c:lblAlgn val="ctr"/>
        <c:lblOffset val="100"/>
        <c:noMultiLvlLbl val="0"/>
      </c:catAx>
      <c:valAx>
        <c:axId val="183910976"/>
        <c:scaling>
          <c:orientation val="minMax"/>
        </c:scaling>
        <c:delete val="1"/>
        <c:axPos val="l"/>
        <c:numFmt formatCode="#,##0" sourceLinked="1"/>
        <c:majorTickMark val="none"/>
        <c:minorTickMark val="none"/>
        <c:tickLblPos val="nextTo"/>
        <c:crossAx val="18368870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6704629741343697E-2"/>
          <c:y val="4.1612310802965798E-2"/>
          <c:w val="0.84510252421663135"/>
          <c:h val="0.52073993505991845"/>
        </c:manualLayout>
      </c:layout>
      <c:barChart>
        <c:barDir val="col"/>
        <c:grouping val="percentStacked"/>
        <c:varyColors val="0"/>
        <c:ser>
          <c:idx val="0"/>
          <c:order val="0"/>
          <c:tx>
            <c:strRef>
              <c:f>'G24'!$B$51</c:f>
              <c:strCache>
                <c:ptCount val="1"/>
                <c:pt idx="0">
                  <c:v>Administrativo</c:v>
                </c:pt>
              </c:strCache>
            </c:strRef>
          </c:tx>
          <c:spPr>
            <a:solidFill>
              <a:schemeClr val="accent1">
                <a:shade val="76000"/>
              </a:schemeClr>
            </a:solidFill>
            <a:ln>
              <a:noFill/>
            </a:ln>
            <a:effectLst/>
          </c:spPr>
          <c:invertIfNegative val="0"/>
          <c:dPt>
            <c:idx val="17"/>
            <c:invertIfNegative val="0"/>
            <c:bubble3D val="0"/>
            <c:spPr>
              <a:solidFill>
                <a:srgbClr val="00B050"/>
              </a:solidFill>
              <a:ln>
                <a:noFill/>
              </a:ln>
              <a:effectLst/>
            </c:spPr>
            <c:extLst>
              <c:ext xmlns:c16="http://schemas.microsoft.com/office/drawing/2014/chart" uri="{C3380CC4-5D6E-409C-BE32-E72D297353CC}">
                <c16:uniqueId val="{00000002-D294-4AF3-A8A4-BA8F05BDDEDB}"/>
              </c:ext>
            </c:extLst>
          </c:dPt>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'G24'!$A$52:$A$69</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PAIS</c:v>
                </c:pt>
              </c:strCache>
            </c:strRef>
          </c:cat>
          <c:val>
            <c:numRef>
              <c:f>'G24'!$B$52:$B$69</c:f>
              <c:numCache>
                <c:formatCode>###0.0%</c:formatCode>
                <c:ptCount val="18"/>
                <c:pt idx="0">
                  <c:v>0.78471888515136956</c:v>
                </c:pt>
                <c:pt idx="1">
                  <c:v>0.73182474723158397</c:v>
                </c:pt>
                <c:pt idx="2">
                  <c:v>0.65517241379310343</c:v>
                </c:pt>
                <c:pt idx="3">
                  <c:v>0.87179487179487181</c:v>
                </c:pt>
                <c:pt idx="4">
                  <c:v>0.89565979833406406</c:v>
                </c:pt>
                <c:pt idx="5">
                  <c:v>0.83597285067873306</c:v>
                </c:pt>
                <c:pt idx="6">
                  <c:v>0.75402025014889817</c:v>
                </c:pt>
                <c:pt idx="7">
                  <c:v>0.71200708905626942</c:v>
                </c:pt>
                <c:pt idx="8">
                  <c:v>0.59220231822971547</c:v>
                </c:pt>
                <c:pt idx="9">
                  <c:v>0.8</c:v>
                </c:pt>
                <c:pt idx="10">
                  <c:v>0.83632286995515692</c:v>
                </c:pt>
                <c:pt idx="11">
                  <c:v>0.69168506254598972</c:v>
                </c:pt>
                <c:pt idx="12">
                  <c:v>0.82085396039603964</c:v>
                </c:pt>
                <c:pt idx="13">
                  <c:v>0.71414586392559964</c:v>
                </c:pt>
                <c:pt idx="14">
                  <c:v>0.9395152323771403</c:v>
                </c:pt>
                <c:pt idx="15">
                  <c:v>0.73300970873786409</c:v>
                </c:pt>
                <c:pt idx="16">
                  <c:v>0.67355947955390338</c:v>
                </c:pt>
                <c:pt idx="17">
                  <c:v>0.78076891637830037</c:v>
                </c:pt>
              </c:numCache>
            </c:numRef>
          </c:val>
          <c:extLst>
            <c:ext xmlns:c16="http://schemas.microsoft.com/office/drawing/2014/chart" uri="{C3380CC4-5D6E-409C-BE32-E72D297353CC}">
              <c16:uniqueId val="{00000000-D294-4AF3-A8A4-BA8F05BDDEDB}"/>
            </c:ext>
          </c:extLst>
        </c:ser>
        <c:ser>
          <c:idx val="1"/>
          <c:order val="1"/>
          <c:tx>
            <c:strRef>
              <c:f>'G24'!$C$51</c:f>
              <c:strCache>
                <c:ptCount val="1"/>
                <c:pt idx="0">
                  <c:v>Judicial</c:v>
                </c:pt>
              </c:strCache>
            </c:strRef>
          </c:tx>
          <c:spPr>
            <a:solidFill>
              <a:schemeClr val="accent1">
                <a:tint val="77000"/>
              </a:schemeClr>
            </a:solidFill>
            <a:ln>
              <a:noFill/>
            </a:ln>
            <a:effectLst/>
          </c:spPr>
          <c:invertIfNegative val="0"/>
          <c:dPt>
            <c:idx val="17"/>
            <c:invertIfNegative val="0"/>
            <c:bubble3D val="0"/>
            <c:spPr>
              <a:solidFill>
                <a:srgbClr val="92D050"/>
              </a:solidFill>
              <a:ln>
                <a:noFill/>
              </a:ln>
              <a:effectLst/>
            </c:spPr>
            <c:extLst>
              <c:ext xmlns:c16="http://schemas.microsoft.com/office/drawing/2014/chart" uri="{C3380CC4-5D6E-409C-BE32-E72D297353CC}">
                <c16:uniqueId val="{00000003-D294-4AF3-A8A4-BA8F05BDDEDB}"/>
              </c:ext>
            </c:extLst>
          </c:dPt>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'G24'!$A$52:$A$69</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PAIS</c:v>
                </c:pt>
              </c:strCache>
            </c:strRef>
          </c:cat>
          <c:val>
            <c:numRef>
              <c:f>'G24'!$C$52:$C$69</c:f>
              <c:numCache>
                <c:formatCode>###0.0%</c:formatCode>
                <c:ptCount val="18"/>
                <c:pt idx="0">
                  <c:v>0.21528111484863047</c:v>
                </c:pt>
                <c:pt idx="1">
                  <c:v>0.26817525276841597</c:v>
                </c:pt>
                <c:pt idx="2">
                  <c:v>0.34482758620689657</c:v>
                </c:pt>
                <c:pt idx="3">
                  <c:v>0.12820512820512819</c:v>
                </c:pt>
                <c:pt idx="4">
                  <c:v>0.10434020166593599</c:v>
                </c:pt>
                <c:pt idx="5">
                  <c:v>0.16402714932126697</c:v>
                </c:pt>
                <c:pt idx="6">
                  <c:v>0.24597974985110185</c:v>
                </c:pt>
                <c:pt idx="7">
                  <c:v>0.28799291094373064</c:v>
                </c:pt>
                <c:pt idx="8">
                  <c:v>0.40779768177028453</c:v>
                </c:pt>
                <c:pt idx="9">
                  <c:v>0.2</c:v>
                </c:pt>
                <c:pt idx="10">
                  <c:v>0.16367713004484305</c:v>
                </c:pt>
                <c:pt idx="11">
                  <c:v>0.30831493745401028</c:v>
                </c:pt>
                <c:pt idx="12">
                  <c:v>0.17914603960396039</c:v>
                </c:pt>
                <c:pt idx="13">
                  <c:v>0.28585413607440041</c:v>
                </c:pt>
                <c:pt idx="14">
                  <c:v>6.0484767622859682E-2</c:v>
                </c:pt>
                <c:pt idx="15">
                  <c:v>0.26699029126213591</c:v>
                </c:pt>
                <c:pt idx="16">
                  <c:v>0.32644052044609667</c:v>
                </c:pt>
                <c:pt idx="17">
                  <c:v>0.21923108362169968</c:v>
                </c:pt>
              </c:numCache>
            </c:numRef>
          </c:val>
          <c:extLst>
            <c:ext xmlns:c16="http://schemas.microsoft.com/office/drawing/2014/chart" uri="{C3380CC4-5D6E-409C-BE32-E72D297353CC}">
              <c16:uniqueId val="{00000001-D294-4AF3-A8A4-BA8F05BDDEDB}"/>
            </c:ext>
          </c:extLst>
        </c:ser>
        <c:dLbls>
          <c:showLegendKey val="0"/>
          <c:showVal val="1"/>
          <c:showCatName val="0"/>
          <c:showSerName val="0"/>
          <c:showPercent val="0"/>
          <c:showBubbleSize val="0"/>
        </c:dLbls>
        <c:gapWidth val="95"/>
        <c:overlap val="100"/>
        <c:axId val="183967232"/>
        <c:axId val="183912704"/>
      </c:barChart>
      <c:catAx>
        <c:axId val="18396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912704"/>
        <c:crosses val="autoZero"/>
        <c:auto val="1"/>
        <c:lblAlgn val="ctr"/>
        <c:lblOffset val="100"/>
        <c:noMultiLvlLbl val="0"/>
      </c:catAx>
      <c:valAx>
        <c:axId val="183912704"/>
        <c:scaling>
          <c:orientation val="minMax"/>
        </c:scaling>
        <c:delete val="1"/>
        <c:axPos val="l"/>
        <c:numFmt formatCode="0%" sourceLinked="1"/>
        <c:majorTickMark val="none"/>
        <c:minorTickMark val="none"/>
        <c:tickLblPos val="nextTo"/>
        <c:crossAx val="183967232"/>
        <c:crosses val="autoZero"/>
        <c:crossBetween val="between"/>
      </c:valAx>
      <c:spPr>
        <a:noFill/>
        <a:ln>
          <a:noFill/>
        </a:ln>
        <a:effectLst/>
      </c:spPr>
    </c:plotArea>
    <c:legend>
      <c:legendPos val="t"/>
      <c:layout>
        <c:manualLayout>
          <c:xMode val="edge"/>
          <c:yMode val="edge"/>
          <c:x val="0.87180386444928359"/>
          <c:y val="0.42049916893471334"/>
          <c:w val="0.11743988455749653"/>
          <c:h val="0.129216304331031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6647748770336739E-2"/>
          <c:y val="5.9373972034327323E-2"/>
          <c:w val="0.83654937570942112"/>
          <c:h val="0.48062131018301885"/>
        </c:manualLayout>
      </c:layout>
      <c:barChart>
        <c:barDir val="col"/>
        <c:grouping val="clustered"/>
        <c:varyColors val="0"/>
        <c:ser>
          <c:idx val="0"/>
          <c:order val="0"/>
          <c:tx>
            <c:strRef>
              <c:f>'G24'!$B$29</c:f>
              <c:strCache>
                <c:ptCount val="1"/>
                <c:pt idx="0">
                  <c:v>Administrativo</c:v>
                </c:pt>
              </c:strCache>
            </c:strRef>
          </c:tx>
          <c:spPr>
            <a:solidFill>
              <a:schemeClr val="accent1">
                <a:shade val="76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'G24'!$A$30:$A$46</c:f>
              <c:strCache>
                <c:ptCount val="17"/>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strCache>
            </c:strRef>
          </c:cat>
          <c:val>
            <c:numRef>
              <c:f>'G24'!$B$30:$B$46</c:f>
              <c:numCache>
                <c:formatCode>#,##0</c:formatCode>
                <c:ptCount val="17"/>
                <c:pt idx="0">
                  <c:v>1633</c:v>
                </c:pt>
                <c:pt idx="1">
                  <c:v>1520</c:v>
                </c:pt>
                <c:pt idx="2">
                  <c:v>380</c:v>
                </c:pt>
                <c:pt idx="3">
                  <c:v>408</c:v>
                </c:pt>
                <c:pt idx="4">
                  <c:v>2043</c:v>
                </c:pt>
                <c:pt idx="5">
                  <c:v>1478</c:v>
                </c:pt>
                <c:pt idx="6">
                  <c:v>1266</c:v>
                </c:pt>
                <c:pt idx="7">
                  <c:v>1607</c:v>
                </c:pt>
                <c:pt idx="8">
                  <c:v>562</c:v>
                </c:pt>
                <c:pt idx="9">
                  <c:v>1012</c:v>
                </c:pt>
                <c:pt idx="10">
                  <c:v>373</c:v>
                </c:pt>
                <c:pt idx="11">
                  <c:v>1880</c:v>
                </c:pt>
                <c:pt idx="12">
                  <c:v>5306</c:v>
                </c:pt>
                <c:pt idx="13">
                  <c:v>1459</c:v>
                </c:pt>
                <c:pt idx="14">
                  <c:v>4225</c:v>
                </c:pt>
                <c:pt idx="15">
                  <c:v>604</c:v>
                </c:pt>
                <c:pt idx="16">
                  <c:v>2899</c:v>
                </c:pt>
              </c:numCache>
            </c:numRef>
          </c:val>
          <c:extLst>
            <c:ext xmlns:c16="http://schemas.microsoft.com/office/drawing/2014/chart" uri="{C3380CC4-5D6E-409C-BE32-E72D297353CC}">
              <c16:uniqueId val="{00000000-1A81-4CB7-B2B5-FECB75D74298}"/>
            </c:ext>
          </c:extLst>
        </c:ser>
        <c:ser>
          <c:idx val="1"/>
          <c:order val="1"/>
          <c:tx>
            <c:strRef>
              <c:f>'G24'!$C$29</c:f>
              <c:strCache>
                <c:ptCount val="1"/>
                <c:pt idx="0">
                  <c:v>Judicial</c:v>
                </c:pt>
              </c:strCache>
            </c:strRef>
          </c:tx>
          <c:spPr>
            <a:solidFill>
              <a:srgbClr val="FF00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'G24'!$A$30:$A$46</c:f>
              <c:strCache>
                <c:ptCount val="17"/>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strCache>
            </c:strRef>
          </c:cat>
          <c:val>
            <c:numRef>
              <c:f>'G24'!$C$30:$C$46</c:f>
              <c:numCache>
                <c:formatCode>#,##0</c:formatCode>
                <c:ptCount val="17"/>
                <c:pt idx="0">
                  <c:v>448</c:v>
                </c:pt>
                <c:pt idx="1">
                  <c:v>557</c:v>
                </c:pt>
                <c:pt idx="2">
                  <c:v>200</c:v>
                </c:pt>
                <c:pt idx="3">
                  <c:v>60</c:v>
                </c:pt>
                <c:pt idx="4">
                  <c:v>238</c:v>
                </c:pt>
                <c:pt idx="5">
                  <c:v>290</c:v>
                </c:pt>
                <c:pt idx="6">
                  <c:v>413</c:v>
                </c:pt>
                <c:pt idx="7">
                  <c:v>650</c:v>
                </c:pt>
                <c:pt idx="8">
                  <c:v>387</c:v>
                </c:pt>
                <c:pt idx="9">
                  <c:v>253</c:v>
                </c:pt>
                <c:pt idx="10">
                  <c:v>73</c:v>
                </c:pt>
                <c:pt idx="11">
                  <c:v>838</c:v>
                </c:pt>
                <c:pt idx="12">
                  <c:v>1158</c:v>
                </c:pt>
                <c:pt idx="13">
                  <c:v>584</c:v>
                </c:pt>
                <c:pt idx="14">
                  <c:v>272</c:v>
                </c:pt>
                <c:pt idx="15">
                  <c:v>220</c:v>
                </c:pt>
                <c:pt idx="16">
                  <c:v>1405</c:v>
                </c:pt>
              </c:numCache>
            </c:numRef>
          </c:val>
          <c:extLst>
            <c:ext xmlns:c16="http://schemas.microsoft.com/office/drawing/2014/chart" uri="{C3380CC4-5D6E-409C-BE32-E72D297353CC}">
              <c16:uniqueId val="{00000001-1A81-4CB7-B2B5-FECB75D74298}"/>
            </c:ext>
          </c:extLst>
        </c:ser>
        <c:dLbls>
          <c:showLegendKey val="0"/>
          <c:showVal val="1"/>
          <c:showCatName val="0"/>
          <c:showSerName val="0"/>
          <c:showPercent val="0"/>
          <c:showBubbleSize val="0"/>
        </c:dLbls>
        <c:gapWidth val="150"/>
        <c:overlap val="-25"/>
        <c:axId val="184210432"/>
        <c:axId val="183915008"/>
      </c:barChart>
      <c:catAx>
        <c:axId val="18421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915008"/>
        <c:crosses val="autoZero"/>
        <c:auto val="1"/>
        <c:lblAlgn val="ctr"/>
        <c:lblOffset val="100"/>
        <c:noMultiLvlLbl val="0"/>
      </c:catAx>
      <c:valAx>
        <c:axId val="183915008"/>
        <c:scaling>
          <c:orientation val="minMax"/>
        </c:scaling>
        <c:delete val="1"/>
        <c:axPos val="l"/>
        <c:numFmt formatCode="#,##0" sourceLinked="1"/>
        <c:majorTickMark val="none"/>
        <c:minorTickMark val="none"/>
        <c:tickLblPos val="nextTo"/>
        <c:crossAx val="184210432"/>
        <c:crosses val="autoZero"/>
        <c:crossBetween val="between"/>
      </c:valAx>
      <c:spPr>
        <a:noFill/>
        <a:ln>
          <a:noFill/>
        </a:ln>
        <a:effectLst/>
      </c:spPr>
    </c:plotArea>
    <c:legend>
      <c:legendPos val="t"/>
      <c:layout>
        <c:manualLayout>
          <c:xMode val="edge"/>
          <c:yMode val="edge"/>
          <c:x val="0.84329606358796538"/>
          <c:y val="0.39644687944592855"/>
          <c:w val="0.12460714828353608"/>
          <c:h val="0.137915334943426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'G3'!$C$18</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'G3'!$A$19:$A$22</c:f>
              <c:numCache>
                <c:formatCode>General</c:formatCode>
                <c:ptCount val="4"/>
                <c:pt idx="0">
                  <c:v>2020</c:v>
                </c:pt>
                <c:pt idx="1">
                  <c:v>2021</c:v>
                </c:pt>
                <c:pt idx="2">
                  <c:v>2022</c:v>
                </c:pt>
                <c:pt idx="3">
                  <c:v>2023</c:v>
                </c:pt>
              </c:numCache>
            </c:numRef>
          </c:cat>
          <c:val>
            <c:numRef>
              <c:f>'G3'!$C$19:$C$22</c:f>
              <c:numCache>
                <c:formatCode>0.0%</c:formatCode>
                <c:ptCount val="4"/>
                <c:pt idx="0">
                  <c:v>3.3439153439153442E-2</c:v>
                </c:pt>
                <c:pt idx="1">
                  <c:v>2.8037834341197786E-2</c:v>
                </c:pt>
                <c:pt idx="2">
                  <c:v>3.74542477184613E-2</c:v>
                </c:pt>
                <c:pt idx="3">
                  <c:v>4.214942281139758E-2</c:v>
                </c:pt>
              </c:numCache>
            </c:numRef>
          </c:val>
          <c:extLst>
            <c:ext xmlns:c16="http://schemas.microsoft.com/office/drawing/2014/chart" uri="{C3380CC4-5D6E-409C-BE32-E72D297353CC}">
              <c16:uniqueId val="{00000000-35F3-4FEB-A41E-174E6E16EF90}"/>
            </c:ext>
          </c:extLst>
        </c:ser>
        <c:ser>
          <c:idx val="1"/>
          <c:order val="1"/>
          <c:tx>
            <c:strRef>
              <c:f>'G3'!$B$18</c:f>
              <c:strCache>
                <c:ptCount val="1"/>
                <c:pt idx="0">
                  <c:v>Adulto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'G3'!$A$19:$A$22</c:f>
              <c:numCache>
                <c:formatCode>General</c:formatCode>
                <c:ptCount val="4"/>
                <c:pt idx="0">
                  <c:v>2020</c:v>
                </c:pt>
                <c:pt idx="1">
                  <c:v>2021</c:v>
                </c:pt>
                <c:pt idx="2">
                  <c:v>2022</c:v>
                </c:pt>
                <c:pt idx="3">
                  <c:v>2023</c:v>
                </c:pt>
              </c:numCache>
            </c:numRef>
          </c:cat>
          <c:val>
            <c:numRef>
              <c:f>'G3'!$B$19:$B$22</c:f>
              <c:numCache>
                <c:formatCode>0.0%</c:formatCode>
                <c:ptCount val="4"/>
                <c:pt idx="0">
                  <c:v>0.96656084656084651</c:v>
                </c:pt>
                <c:pt idx="1">
                  <c:v>0.97196216565880222</c:v>
                </c:pt>
                <c:pt idx="2">
                  <c:v>0.96254575228153871</c:v>
                </c:pt>
                <c:pt idx="3">
                  <c:v>0.95785057718860245</c:v>
                </c:pt>
              </c:numCache>
            </c:numRef>
          </c:val>
          <c:extLst>
            <c:ext xmlns:c16="http://schemas.microsoft.com/office/drawing/2014/chart" uri="{C3380CC4-5D6E-409C-BE32-E72D297353CC}">
              <c16:uniqueId val="{00000001-35F3-4FEB-A41E-174E6E16EF90}"/>
            </c:ext>
          </c:extLst>
        </c:ser>
        <c:dLbls>
          <c:showLegendKey val="0"/>
          <c:showVal val="1"/>
          <c:showCatName val="0"/>
          <c:showSerName val="0"/>
          <c:showPercent val="0"/>
          <c:showBubbleSize val="0"/>
        </c:dLbls>
        <c:gapWidth val="95"/>
        <c:overlap val="100"/>
        <c:axId val="179011072"/>
        <c:axId val="178943040"/>
      </c:barChart>
      <c:catAx>
        <c:axId val="179011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8943040"/>
        <c:crosses val="autoZero"/>
        <c:auto val="1"/>
        <c:lblAlgn val="ctr"/>
        <c:lblOffset val="100"/>
        <c:noMultiLvlLbl val="0"/>
      </c:catAx>
      <c:valAx>
        <c:axId val="178943040"/>
        <c:scaling>
          <c:orientation val="minMax"/>
        </c:scaling>
        <c:delete val="1"/>
        <c:axPos val="b"/>
        <c:numFmt formatCode="0%" sourceLinked="1"/>
        <c:majorTickMark val="none"/>
        <c:minorTickMark val="none"/>
        <c:tickLblPos val="nextTo"/>
        <c:crossAx val="179011072"/>
        <c:crosses val="autoZero"/>
        <c:crossBetween val="between"/>
      </c:valAx>
      <c:spPr>
        <a:noFill/>
        <a:ln>
          <a:noFill/>
        </a:ln>
        <a:effectLst/>
      </c:spPr>
    </c:plotArea>
    <c:legend>
      <c:legendPos val="t"/>
      <c:layout>
        <c:manualLayout>
          <c:xMode val="edge"/>
          <c:yMode val="edge"/>
          <c:x val="0.30260673587536802"/>
          <c:y val="5.5979643765903309E-2"/>
          <c:w val="0.39478626629174401"/>
          <c:h val="0.101810667331741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25" r="0.25"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5.0347769028871399E-2"/>
          <c:w val="0.79964221824686943"/>
          <c:h val="0.84225284339457562"/>
        </c:manualLayout>
      </c:layout>
      <c:barChart>
        <c:barDir val="col"/>
        <c:grouping val="clustered"/>
        <c:varyColors val="0"/>
        <c:ser>
          <c:idx val="0"/>
          <c:order val="0"/>
          <c:tx>
            <c:strRef>
              <c:f>'G4'!$C$12</c:f>
              <c:strCache>
                <c:ptCount val="1"/>
                <c:pt idx="0">
                  <c:v>No indígena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'G4'!$A$13:$A$16</c:f>
              <c:numCache>
                <c:formatCode>General</c:formatCode>
                <c:ptCount val="4"/>
                <c:pt idx="0">
                  <c:v>2020</c:v>
                </c:pt>
                <c:pt idx="1">
                  <c:v>2021</c:v>
                </c:pt>
                <c:pt idx="2">
                  <c:v>2022</c:v>
                </c:pt>
                <c:pt idx="3">
                  <c:v>2023</c:v>
                </c:pt>
              </c:numCache>
            </c:numRef>
          </c:cat>
          <c:val>
            <c:numRef>
              <c:f>'G4'!$C$13:$C$16</c:f>
              <c:numCache>
                <c:formatCode>#,##0</c:formatCode>
                <c:ptCount val="4"/>
                <c:pt idx="0">
                  <c:v>347074</c:v>
                </c:pt>
                <c:pt idx="1">
                  <c:v>300351</c:v>
                </c:pt>
                <c:pt idx="2">
                  <c:v>258003</c:v>
                </c:pt>
                <c:pt idx="3">
                  <c:v>272298</c:v>
                </c:pt>
              </c:numCache>
            </c:numRef>
          </c:val>
          <c:extLst>
            <c:ext xmlns:c16="http://schemas.microsoft.com/office/drawing/2014/chart" uri="{C3380CC4-5D6E-409C-BE32-E72D297353CC}">
              <c16:uniqueId val="{00000000-B888-44F8-B3DE-AB0F434800AD}"/>
            </c:ext>
          </c:extLst>
        </c:ser>
        <c:ser>
          <c:idx val="1"/>
          <c:order val="1"/>
          <c:tx>
            <c:strRef>
              <c:f>'G4'!$B$12</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'G4'!$A$13:$A$16</c:f>
              <c:numCache>
                <c:formatCode>General</c:formatCode>
                <c:ptCount val="4"/>
                <c:pt idx="0">
                  <c:v>2020</c:v>
                </c:pt>
                <c:pt idx="1">
                  <c:v>2021</c:v>
                </c:pt>
                <c:pt idx="2">
                  <c:v>2022</c:v>
                </c:pt>
                <c:pt idx="3">
                  <c:v>2023</c:v>
                </c:pt>
              </c:numCache>
            </c:numRef>
          </c:cat>
          <c:val>
            <c:numRef>
              <c:f>'G4'!$B$13:$B$16</c:f>
              <c:numCache>
                <c:formatCode>#,##0</c:formatCode>
                <c:ptCount val="4"/>
                <c:pt idx="0">
                  <c:v>12026</c:v>
                </c:pt>
                <c:pt idx="1">
                  <c:v>10372</c:v>
                </c:pt>
                <c:pt idx="2">
                  <c:v>9470</c:v>
                </c:pt>
                <c:pt idx="3">
                  <c:v>10885</c:v>
                </c:pt>
              </c:numCache>
            </c:numRef>
          </c:val>
          <c:extLst>
            <c:ext xmlns:c16="http://schemas.microsoft.com/office/drawing/2014/chart" uri="{C3380CC4-5D6E-409C-BE32-E72D297353CC}">
              <c16:uniqueId val="{00000001-B888-44F8-B3DE-AB0F434800AD}"/>
            </c:ext>
          </c:extLst>
        </c:ser>
        <c:dLbls>
          <c:showLegendKey val="0"/>
          <c:showVal val="1"/>
          <c:showCatName val="0"/>
          <c:showSerName val="0"/>
          <c:showPercent val="0"/>
          <c:showBubbleSize val="0"/>
        </c:dLbls>
        <c:gapWidth val="150"/>
        <c:overlap val="-25"/>
        <c:axId val="179246592"/>
        <c:axId val="178945344"/>
      </c:barChart>
      <c:catAx>
        <c:axId val="17924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8945344"/>
        <c:crosses val="autoZero"/>
        <c:auto val="1"/>
        <c:lblAlgn val="ctr"/>
        <c:lblOffset val="100"/>
        <c:noMultiLvlLbl val="0"/>
      </c:catAx>
      <c:valAx>
        <c:axId val="178945344"/>
        <c:scaling>
          <c:orientation val="minMax"/>
        </c:scaling>
        <c:delete val="1"/>
        <c:axPos val="l"/>
        <c:numFmt formatCode="#,##0" sourceLinked="1"/>
        <c:majorTickMark val="none"/>
        <c:minorTickMark val="none"/>
        <c:tickLblPos val="nextTo"/>
        <c:crossAx val="179246592"/>
        <c:crosses val="autoZero"/>
        <c:crossBetween val="between"/>
      </c:valAx>
      <c:spPr>
        <a:noFill/>
        <a:ln>
          <a:noFill/>
        </a:ln>
        <a:effectLst/>
      </c:spPr>
    </c:plotArea>
    <c:legend>
      <c:legendPos val="t"/>
      <c:layout>
        <c:manualLayout>
          <c:xMode val="edge"/>
          <c:yMode val="edge"/>
          <c:x val="0.83355992844364957"/>
          <c:y val="0.70291589070038429"/>
          <c:w val="0.15577817531305904"/>
          <c:h val="0.1900240685681924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'G4'!$B$18</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'G4'!$A$19:$A$22</c:f>
              <c:numCache>
                <c:formatCode>General</c:formatCode>
                <c:ptCount val="4"/>
                <c:pt idx="0">
                  <c:v>2021</c:v>
                </c:pt>
                <c:pt idx="1">
                  <c:v>2020</c:v>
                </c:pt>
                <c:pt idx="2">
                  <c:v>2022</c:v>
                </c:pt>
                <c:pt idx="3">
                  <c:v>2023</c:v>
                </c:pt>
              </c:numCache>
            </c:numRef>
          </c:cat>
          <c:val>
            <c:numRef>
              <c:f>'G4'!$B$19:$B$22</c:f>
              <c:numCache>
                <c:formatCode>###0.0%</c:formatCode>
                <c:ptCount val="4"/>
                <c:pt idx="0">
                  <c:v>3.3489278752436645E-2</c:v>
                </c:pt>
                <c:pt idx="1">
                  <c:v>3.3380213244594059E-2</c:v>
                </c:pt>
                <c:pt idx="2">
                  <c:v>3.5405442792356613E-2</c:v>
                </c:pt>
                <c:pt idx="3">
                  <c:v>3.8438041831607123E-2</c:v>
                </c:pt>
              </c:numCache>
            </c:numRef>
          </c:val>
          <c:extLst>
            <c:ext xmlns:c16="http://schemas.microsoft.com/office/drawing/2014/chart" uri="{C3380CC4-5D6E-409C-BE32-E72D297353CC}">
              <c16:uniqueId val="{00000000-4AE0-4113-AF82-C9DF33048994}"/>
            </c:ext>
          </c:extLst>
        </c:ser>
        <c:ser>
          <c:idx val="1"/>
          <c:order val="1"/>
          <c:tx>
            <c:strRef>
              <c:f>'G4'!$C$18</c:f>
              <c:strCache>
                <c:ptCount val="1"/>
                <c:pt idx="0">
                  <c:v>No indígena</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'G4'!$A$19:$A$22</c:f>
              <c:numCache>
                <c:formatCode>General</c:formatCode>
                <c:ptCount val="4"/>
                <c:pt idx="0">
                  <c:v>2021</c:v>
                </c:pt>
                <c:pt idx="1">
                  <c:v>2020</c:v>
                </c:pt>
                <c:pt idx="2">
                  <c:v>2022</c:v>
                </c:pt>
                <c:pt idx="3">
                  <c:v>2023</c:v>
                </c:pt>
              </c:numCache>
            </c:numRef>
          </c:cat>
          <c:val>
            <c:numRef>
              <c:f>'G4'!$C$19:$C$22</c:f>
              <c:numCache>
                <c:formatCode>###0.0%</c:formatCode>
                <c:ptCount val="4"/>
                <c:pt idx="0">
                  <c:v>0.96651072124756332</c:v>
                </c:pt>
                <c:pt idx="1">
                  <c:v>0.96661978675540594</c:v>
                </c:pt>
                <c:pt idx="2">
                  <c:v>0.96459455720764342</c:v>
                </c:pt>
                <c:pt idx="3">
                  <c:v>0.96156195816839285</c:v>
                </c:pt>
              </c:numCache>
            </c:numRef>
          </c:val>
          <c:extLst>
            <c:ext xmlns:c16="http://schemas.microsoft.com/office/drawing/2014/chart" uri="{C3380CC4-5D6E-409C-BE32-E72D297353CC}">
              <c16:uniqueId val="{00000001-4AE0-4113-AF82-C9DF33048994}"/>
            </c:ext>
          </c:extLst>
        </c:ser>
        <c:dLbls>
          <c:showLegendKey val="0"/>
          <c:showVal val="1"/>
          <c:showCatName val="0"/>
          <c:showSerName val="0"/>
          <c:showPercent val="0"/>
          <c:showBubbleSize val="0"/>
        </c:dLbls>
        <c:gapWidth val="95"/>
        <c:overlap val="100"/>
        <c:axId val="178622464"/>
        <c:axId val="179218112"/>
      </c:barChart>
      <c:catAx>
        <c:axId val="178622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218112"/>
        <c:crosses val="autoZero"/>
        <c:auto val="1"/>
        <c:lblAlgn val="ctr"/>
        <c:lblOffset val="100"/>
        <c:noMultiLvlLbl val="0"/>
      </c:catAx>
      <c:valAx>
        <c:axId val="179218112"/>
        <c:scaling>
          <c:orientation val="minMax"/>
        </c:scaling>
        <c:delete val="1"/>
        <c:axPos val="b"/>
        <c:numFmt formatCode="0%" sourceLinked="1"/>
        <c:majorTickMark val="none"/>
        <c:minorTickMark val="none"/>
        <c:tickLblPos val="nextTo"/>
        <c:crossAx val="17862246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43790849673203E-2"/>
          <c:y val="7.0355836667957486E-2"/>
          <c:w val="0.7718360071301249"/>
          <c:h val="0.80287767307775049"/>
        </c:manualLayout>
      </c:layout>
      <c:barChart>
        <c:barDir val="col"/>
        <c:grouping val="clustered"/>
        <c:varyColors val="0"/>
        <c:ser>
          <c:idx val="0"/>
          <c:order val="0"/>
          <c:tx>
            <c:strRef>
              <c:f>'G5'!$B$12</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'G5'!$A$13:$A$16</c:f>
              <c:numCache>
                <c:formatCode>General</c:formatCode>
                <c:ptCount val="4"/>
                <c:pt idx="0">
                  <c:v>2020</c:v>
                </c:pt>
                <c:pt idx="1">
                  <c:v>2021</c:v>
                </c:pt>
                <c:pt idx="2">
                  <c:v>2022</c:v>
                </c:pt>
                <c:pt idx="3">
                  <c:v>2023</c:v>
                </c:pt>
              </c:numCache>
            </c:numRef>
          </c:cat>
          <c:val>
            <c:numRef>
              <c:f>'G5'!$B$13:$B$16</c:f>
              <c:numCache>
                <c:formatCode>#,##0</c:formatCode>
                <c:ptCount val="4"/>
                <c:pt idx="0">
                  <c:v>16781</c:v>
                </c:pt>
                <c:pt idx="1">
                  <c:v>17346</c:v>
                </c:pt>
                <c:pt idx="2">
                  <c:v>21034</c:v>
                </c:pt>
                <c:pt idx="3">
                  <c:v>24215</c:v>
                </c:pt>
              </c:numCache>
            </c:numRef>
          </c:val>
          <c:extLst>
            <c:ext xmlns:c16="http://schemas.microsoft.com/office/drawing/2014/chart" uri="{C3380CC4-5D6E-409C-BE32-E72D297353CC}">
              <c16:uniqueId val="{00000000-4F9D-408B-B817-5A0A5A1E9450}"/>
            </c:ext>
          </c:extLst>
        </c:ser>
        <c:ser>
          <c:idx val="1"/>
          <c:order val="1"/>
          <c:tx>
            <c:strRef>
              <c:f>'G5'!$C$12</c:f>
              <c:strCache>
                <c:ptCount val="1"/>
                <c:pt idx="0">
                  <c:v>Chileno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'G5'!$A$13:$A$16</c:f>
              <c:numCache>
                <c:formatCode>General</c:formatCode>
                <c:ptCount val="4"/>
                <c:pt idx="0">
                  <c:v>2020</c:v>
                </c:pt>
                <c:pt idx="1">
                  <c:v>2021</c:v>
                </c:pt>
                <c:pt idx="2">
                  <c:v>2022</c:v>
                </c:pt>
                <c:pt idx="3">
                  <c:v>2023</c:v>
                </c:pt>
              </c:numCache>
            </c:numRef>
          </c:cat>
          <c:val>
            <c:numRef>
              <c:f>'G5'!$C$13:$C$16</c:f>
              <c:numCache>
                <c:formatCode>#,##0</c:formatCode>
                <c:ptCount val="4"/>
                <c:pt idx="0">
                  <c:v>342319</c:v>
                </c:pt>
                <c:pt idx="1">
                  <c:v>293377</c:v>
                </c:pt>
                <c:pt idx="2">
                  <c:v>246439</c:v>
                </c:pt>
                <c:pt idx="3">
                  <c:v>258968</c:v>
                </c:pt>
              </c:numCache>
            </c:numRef>
          </c:val>
          <c:extLst>
            <c:ext xmlns:c16="http://schemas.microsoft.com/office/drawing/2014/chart" uri="{C3380CC4-5D6E-409C-BE32-E72D297353CC}">
              <c16:uniqueId val="{00000001-4F9D-408B-B817-5A0A5A1E9450}"/>
            </c:ext>
          </c:extLst>
        </c:ser>
        <c:dLbls>
          <c:showLegendKey val="0"/>
          <c:showVal val="1"/>
          <c:showCatName val="0"/>
          <c:showSerName val="0"/>
          <c:showPercent val="0"/>
          <c:showBubbleSize val="0"/>
        </c:dLbls>
        <c:gapWidth val="150"/>
        <c:overlap val="-25"/>
        <c:axId val="178624000"/>
        <c:axId val="179220416"/>
      </c:barChart>
      <c:catAx>
        <c:axId val="17862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220416"/>
        <c:crosses val="autoZero"/>
        <c:auto val="1"/>
        <c:lblAlgn val="ctr"/>
        <c:lblOffset val="100"/>
        <c:noMultiLvlLbl val="0"/>
      </c:catAx>
      <c:valAx>
        <c:axId val="179220416"/>
        <c:scaling>
          <c:orientation val="minMax"/>
        </c:scaling>
        <c:delete val="1"/>
        <c:axPos val="l"/>
        <c:numFmt formatCode="#,##0" sourceLinked="1"/>
        <c:majorTickMark val="none"/>
        <c:minorTickMark val="none"/>
        <c:tickLblPos val="nextTo"/>
        <c:crossAx val="178624000"/>
        <c:crosses val="autoZero"/>
        <c:crossBetween val="between"/>
      </c:valAx>
      <c:spPr>
        <a:noFill/>
        <a:ln>
          <a:noFill/>
        </a:ln>
        <a:effectLst/>
      </c:spPr>
    </c:plotArea>
    <c:legend>
      <c:legendPos val="t"/>
      <c:layout>
        <c:manualLayout>
          <c:xMode val="edge"/>
          <c:yMode val="edge"/>
          <c:x val="0.79108509831992924"/>
          <c:y val="0.70537326276838352"/>
          <c:w val="0.19489457567804022"/>
          <c:h val="0.209273267071124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'G5'!$B$18</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'G5'!$A$19:$A$22</c:f>
              <c:numCache>
                <c:formatCode>General</c:formatCode>
                <c:ptCount val="4"/>
                <c:pt idx="0">
                  <c:v>2020</c:v>
                </c:pt>
                <c:pt idx="1">
                  <c:v>2021</c:v>
                </c:pt>
                <c:pt idx="2">
                  <c:v>2022</c:v>
                </c:pt>
                <c:pt idx="3">
                  <c:v>2023</c:v>
                </c:pt>
              </c:numCache>
            </c:numRef>
          </c:cat>
          <c:val>
            <c:numRef>
              <c:f>'G5'!$B$19:$B$22</c:f>
              <c:numCache>
                <c:formatCode>###0.0%</c:formatCode>
                <c:ptCount val="4"/>
                <c:pt idx="0">
                  <c:v>4.6730715678084102E-2</c:v>
                </c:pt>
                <c:pt idx="1">
                  <c:v>5.5824641239946834E-2</c:v>
                </c:pt>
                <c:pt idx="2">
                  <c:v>7.8639713167310346E-2</c:v>
                </c:pt>
                <c:pt idx="3">
                  <c:v>8.5510076522955114E-2</c:v>
                </c:pt>
              </c:numCache>
            </c:numRef>
          </c:val>
          <c:extLst>
            <c:ext xmlns:c16="http://schemas.microsoft.com/office/drawing/2014/chart" uri="{C3380CC4-5D6E-409C-BE32-E72D297353CC}">
              <c16:uniqueId val="{00000000-8A9F-45E4-AED7-2C48D6CF5D24}"/>
            </c:ext>
          </c:extLst>
        </c:ser>
        <c:ser>
          <c:idx val="1"/>
          <c:order val="1"/>
          <c:tx>
            <c:strRef>
              <c:f>'G5'!$C$18</c:f>
              <c:strCache>
                <c:ptCount val="1"/>
                <c:pt idx="0">
                  <c:v>Chileno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'G5'!$A$19:$A$22</c:f>
              <c:numCache>
                <c:formatCode>General</c:formatCode>
                <c:ptCount val="4"/>
                <c:pt idx="0">
                  <c:v>2020</c:v>
                </c:pt>
                <c:pt idx="1">
                  <c:v>2021</c:v>
                </c:pt>
                <c:pt idx="2">
                  <c:v>2022</c:v>
                </c:pt>
                <c:pt idx="3">
                  <c:v>2023</c:v>
                </c:pt>
              </c:numCache>
            </c:numRef>
          </c:cat>
          <c:val>
            <c:numRef>
              <c:f>'G5'!$C$19:$C$22</c:f>
              <c:numCache>
                <c:formatCode>###0.0%</c:formatCode>
                <c:ptCount val="4"/>
                <c:pt idx="0">
                  <c:v>0.95326928432191593</c:v>
                </c:pt>
                <c:pt idx="1">
                  <c:v>0.94417535876005321</c:v>
                </c:pt>
                <c:pt idx="2">
                  <c:v>0.92136028683268967</c:v>
                </c:pt>
                <c:pt idx="3">
                  <c:v>0.91448992347704483</c:v>
                </c:pt>
              </c:numCache>
            </c:numRef>
          </c:val>
          <c:extLst>
            <c:ext xmlns:c16="http://schemas.microsoft.com/office/drawing/2014/chart" uri="{C3380CC4-5D6E-409C-BE32-E72D297353CC}">
              <c16:uniqueId val="{00000001-8A9F-45E4-AED7-2C48D6CF5D24}"/>
            </c:ext>
          </c:extLst>
        </c:ser>
        <c:dLbls>
          <c:showLegendKey val="0"/>
          <c:showVal val="1"/>
          <c:showCatName val="0"/>
          <c:showSerName val="0"/>
          <c:showPercent val="0"/>
          <c:showBubbleSize val="0"/>
        </c:dLbls>
        <c:gapWidth val="95"/>
        <c:overlap val="100"/>
        <c:axId val="178626048"/>
        <c:axId val="179222720"/>
      </c:barChart>
      <c:catAx>
        <c:axId val="178626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222720"/>
        <c:crosses val="autoZero"/>
        <c:auto val="1"/>
        <c:lblAlgn val="ctr"/>
        <c:lblOffset val="100"/>
        <c:noMultiLvlLbl val="0"/>
      </c:catAx>
      <c:valAx>
        <c:axId val="179222720"/>
        <c:scaling>
          <c:orientation val="minMax"/>
        </c:scaling>
        <c:delete val="1"/>
        <c:axPos val="b"/>
        <c:numFmt formatCode="0%" sourceLinked="1"/>
        <c:majorTickMark val="none"/>
        <c:minorTickMark val="none"/>
        <c:tickLblPos val="nextTo"/>
        <c:crossAx val="1786260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7509527726944579E-2"/>
          <c:y val="3.5025781185041738E-2"/>
          <c:w val="0.73609208467330101"/>
          <c:h val="0.86695051499763576"/>
        </c:manualLayout>
      </c:layout>
      <c:barChart>
        <c:barDir val="col"/>
        <c:grouping val="clustered"/>
        <c:varyColors val="0"/>
        <c:ser>
          <c:idx val="0"/>
          <c:order val="0"/>
          <c:tx>
            <c:strRef>
              <c:f>'G6'!$D$12</c:f>
              <c:strCache>
                <c:ptCount val="1"/>
                <c:pt idx="0">
                  <c:v>Ordinario</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'G6'!$D$13:$D$16</c:f>
              <c:numCache>
                <c:formatCode>#,##0</c:formatCode>
                <c:ptCount val="4"/>
                <c:pt idx="0">
                  <c:v>213682</c:v>
                </c:pt>
                <c:pt idx="1">
                  <c:v>195816</c:v>
                </c:pt>
                <c:pt idx="2">
                  <c:v>193815</c:v>
                </c:pt>
                <c:pt idx="3">
                  <c:v>206949</c:v>
                </c:pt>
              </c:numCache>
            </c:numRef>
          </c:val>
          <c:extLst>
            <c:ext xmlns:c16="http://schemas.microsoft.com/office/drawing/2014/chart" uri="{C3380CC4-5D6E-409C-BE32-E72D297353CC}">
              <c16:uniqueId val="{00000000-DC45-4E91-9467-FBE3D6FF0AD3}"/>
            </c:ext>
          </c:extLst>
        </c:ser>
        <c:ser>
          <c:idx val="1"/>
          <c:order val="1"/>
          <c:tx>
            <c:strRef>
              <c:f>'G6'!$E$12</c:f>
              <c:strCache>
                <c:ptCount val="1"/>
                <c:pt idx="0">
                  <c:v>Simplificado</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'G6'!$E$13:$E$16</c:f>
              <c:numCache>
                <c:formatCode>#,##0</c:formatCode>
                <c:ptCount val="4"/>
                <c:pt idx="0">
                  <c:v>125044</c:v>
                </c:pt>
                <c:pt idx="1">
                  <c:v>102206</c:v>
                </c:pt>
                <c:pt idx="2">
                  <c:v>70966</c:v>
                </c:pt>
                <c:pt idx="3">
                  <c:v>72949</c:v>
                </c:pt>
              </c:numCache>
            </c:numRef>
          </c:val>
          <c:extLst>
            <c:ext xmlns:c16="http://schemas.microsoft.com/office/drawing/2014/chart" uri="{C3380CC4-5D6E-409C-BE32-E72D297353CC}">
              <c16:uniqueId val="{00000001-DC45-4E91-9467-FBE3D6FF0AD3}"/>
            </c:ext>
          </c:extLst>
        </c:ser>
        <c:ser>
          <c:idx val="2"/>
          <c:order val="2"/>
          <c:tx>
            <c:strRef>
              <c:f>'G6'!$C$12</c:f>
              <c:strCache>
                <c:ptCount val="1"/>
                <c:pt idx="0">
                  <c:v>Monitorio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'G6'!$C$13:$C$16</c:f>
              <c:numCache>
                <c:formatCode>#,##0</c:formatCode>
                <c:ptCount val="4"/>
                <c:pt idx="0">
                  <c:v>19883</c:v>
                </c:pt>
                <c:pt idx="1">
                  <c:v>11991</c:v>
                </c:pt>
                <c:pt idx="2">
                  <c:v>2080</c:v>
                </c:pt>
                <c:pt idx="3">
                  <c:v>2582</c:v>
                </c:pt>
              </c:numCache>
            </c:numRef>
          </c:val>
          <c:extLst>
            <c:ext xmlns:c16="http://schemas.microsoft.com/office/drawing/2014/chart" uri="{C3380CC4-5D6E-409C-BE32-E72D297353CC}">
              <c16:uniqueId val="{00000002-DC45-4E91-9467-FBE3D6FF0AD3}"/>
            </c:ext>
          </c:extLst>
        </c:ser>
        <c:ser>
          <c:idx val="3"/>
          <c:order val="3"/>
          <c:tx>
            <c:strRef>
              <c:f>'G6'!$B$12</c:f>
              <c:strCache>
                <c:ptCount val="1"/>
                <c:pt idx="0">
                  <c:v>Acción Privada</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'G6'!$B$13:$B$16</c:f>
              <c:numCache>
                <c:formatCode>#,##0</c:formatCode>
                <c:ptCount val="4"/>
                <c:pt idx="0">
                  <c:v>491</c:v>
                </c:pt>
                <c:pt idx="1">
                  <c:v>701</c:v>
                </c:pt>
                <c:pt idx="2">
                  <c:v>612</c:v>
                </c:pt>
                <c:pt idx="3">
                  <c:v>703</c:v>
                </c:pt>
              </c:numCache>
            </c:numRef>
          </c:val>
          <c:extLst>
            <c:ext xmlns:c16="http://schemas.microsoft.com/office/drawing/2014/chart" uri="{C3380CC4-5D6E-409C-BE32-E72D297353CC}">
              <c16:uniqueId val="{00000003-DC45-4E91-9467-FBE3D6FF0AD3}"/>
            </c:ext>
          </c:extLst>
        </c:ser>
        <c:dLbls>
          <c:showLegendKey val="0"/>
          <c:showVal val="1"/>
          <c:showCatName val="0"/>
          <c:showSerName val="0"/>
          <c:showPercent val="0"/>
          <c:showBubbleSize val="0"/>
        </c:dLbls>
        <c:gapWidth val="150"/>
        <c:overlap val="-25"/>
        <c:axId val="179918336"/>
        <c:axId val="179880512"/>
      </c:barChart>
      <c:catAx>
        <c:axId val="1799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80512"/>
        <c:crosses val="autoZero"/>
        <c:auto val="1"/>
        <c:lblAlgn val="ctr"/>
        <c:lblOffset val="100"/>
        <c:noMultiLvlLbl val="0"/>
      </c:catAx>
      <c:valAx>
        <c:axId val="179880512"/>
        <c:scaling>
          <c:orientation val="minMax"/>
        </c:scaling>
        <c:delete val="1"/>
        <c:axPos val="l"/>
        <c:numFmt formatCode="#,##0" sourceLinked="1"/>
        <c:majorTickMark val="none"/>
        <c:minorTickMark val="none"/>
        <c:tickLblPos val="nextTo"/>
        <c:crossAx val="179918336"/>
        <c:crosses val="autoZero"/>
        <c:crossBetween val="between"/>
      </c:valAx>
      <c:spPr>
        <a:noFill/>
        <a:ln>
          <a:noFill/>
        </a:ln>
        <a:effectLst/>
      </c:spPr>
    </c:plotArea>
    <c:legend>
      <c:legendPos val="t"/>
      <c:layout>
        <c:manualLayout>
          <c:xMode val="edge"/>
          <c:yMode val="edge"/>
          <c:x val="0.88912587678139676"/>
          <c:y val="7.3558557473893796E-2"/>
          <c:w val="9.9401868789697798E-2"/>
          <c:h val="0.825211298129018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11.xml><?xml version="1.0" encoding="utf-8"?>
<cs:colorStyle xmlns:cs="http://schemas.microsoft.com/office/drawing/2012/chartStyle" xmlns:a="http://schemas.openxmlformats.org/drawingml/2006/main" meth="withinLinear" id="14">
  <a:schemeClr val="accent1"/>
</cs:colorStyle>
</file>

<file path=xl/charts/colors12.xml><?xml version="1.0" encoding="utf-8"?>
<cs:colorStyle xmlns:cs="http://schemas.microsoft.com/office/drawing/2012/chartStyle" xmlns:a="http://schemas.openxmlformats.org/drawingml/2006/main" meth="withinLinear" id="14">
  <a:schemeClr val="accent1"/>
</cs:colorStyle>
</file>

<file path=xl/charts/colors13.xml><?xml version="1.0" encoding="utf-8"?>
<cs:colorStyle xmlns:cs="http://schemas.microsoft.com/office/drawing/2012/chartStyle" xmlns:a="http://schemas.openxmlformats.org/drawingml/2006/main" meth="withinLinear" id="14">
  <a:schemeClr val="accent1"/>
</cs:colorStyle>
</file>

<file path=xl/charts/colors14.xml><?xml version="1.0" encoding="utf-8"?>
<cs:colorStyle xmlns:cs="http://schemas.microsoft.com/office/drawing/2012/chartStyle" xmlns:a="http://schemas.openxmlformats.org/drawingml/2006/main" meth="withinLinear" id="14">
  <a:schemeClr val="accent1"/>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 id="14">
  <a:schemeClr val="accent1"/>
</cs:colorStyle>
</file>

<file path=xl/charts/colors17.xml><?xml version="1.0" encoding="utf-8"?>
<cs:colorStyle xmlns:cs="http://schemas.microsoft.com/office/drawing/2012/chartStyle" xmlns:a="http://schemas.openxmlformats.org/drawingml/2006/main" meth="withinLinear" id="14">
  <a:schemeClr val="accent1"/>
</cs:colorStyle>
</file>

<file path=xl/charts/colors18.xml><?xml version="1.0" encoding="utf-8"?>
<cs:colorStyle xmlns:cs="http://schemas.microsoft.com/office/drawing/2012/chartStyle" xmlns:a="http://schemas.openxmlformats.org/drawingml/2006/main" meth="withinLinear" id="14">
  <a:schemeClr val="accent1"/>
</cs:colorStyle>
</file>

<file path=xl/charts/colors19.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20.xml><?xml version="1.0" encoding="utf-8"?>
<cs:colorStyle xmlns:cs="http://schemas.microsoft.com/office/drawing/2012/chartStyle" xmlns:a="http://schemas.openxmlformats.org/drawingml/2006/main" meth="withinLinear" id="14">
  <a:schemeClr val="accent1"/>
</cs:colorStyle>
</file>

<file path=xl/charts/colors21.xml><?xml version="1.0" encoding="utf-8"?>
<cs:colorStyle xmlns:cs="http://schemas.microsoft.com/office/drawing/2012/chartStyle" xmlns:a="http://schemas.openxmlformats.org/drawingml/2006/main" meth="withinLinear" id="14">
  <a:schemeClr val="accent1"/>
</cs:colorStyle>
</file>

<file path=xl/charts/colors22.xml><?xml version="1.0" encoding="utf-8"?>
<cs:colorStyle xmlns:cs="http://schemas.microsoft.com/office/drawing/2012/chartStyle" xmlns:a="http://schemas.openxmlformats.org/drawingml/2006/main" meth="withinLinear" id="14">
  <a:schemeClr val="accent1"/>
</cs:colorStyle>
</file>

<file path=xl/charts/colors23.xml><?xml version="1.0" encoding="utf-8"?>
<cs:colorStyle xmlns:cs="http://schemas.microsoft.com/office/drawing/2012/chartStyle" xmlns:a="http://schemas.openxmlformats.org/drawingml/2006/main" meth="withinLinear" id="14">
  <a:schemeClr val="accent1"/>
</cs:colorStyle>
</file>

<file path=xl/charts/colors24.xml><?xml version="1.0" encoding="utf-8"?>
<cs:colorStyle xmlns:cs="http://schemas.microsoft.com/office/drawing/2012/chartStyle" xmlns:a="http://schemas.openxmlformats.org/drawingml/2006/main" meth="withinLinear" id="14">
  <a:schemeClr val="accent1"/>
</cs:colorStyle>
</file>

<file path=xl/charts/colors25.xml><?xml version="1.0" encoding="utf-8"?>
<cs:colorStyle xmlns:cs="http://schemas.microsoft.com/office/drawing/2012/chartStyle" xmlns:a="http://schemas.openxmlformats.org/drawingml/2006/main" meth="withinLinear" id="14">
  <a:schemeClr val="accent1"/>
</cs:colorStyle>
</file>

<file path=xl/charts/colors26.xml><?xml version="1.0" encoding="utf-8"?>
<cs:colorStyle xmlns:cs="http://schemas.microsoft.com/office/drawing/2012/chartStyle" xmlns:a="http://schemas.openxmlformats.org/drawingml/2006/main" meth="withinLinear" id="14">
  <a:schemeClr val="accent1"/>
</cs:colorStyle>
</file>

<file path=xl/charts/colors27.xml><?xml version="1.0" encoding="utf-8"?>
<cs:colorStyle xmlns:cs="http://schemas.microsoft.com/office/drawing/2012/chartStyle" xmlns:a="http://schemas.openxmlformats.org/drawingml/2006/main" meth="withinLinear" id="14">
  <a:schemeClr val="accent1"/>
</cs:colorStyle>
</file>

<file path=xl/charts/colors28.xml><?xml version="1.0" encoding="utf-8"?>
<cs:colorStyle xmlns:cs="http://schemas.microsoft.com/office/drawing/2012/chartStyle" xmlns:a="http://schemas.openxmlformats.org/drawingml/2006/main" meth="withinLinear" id="14">
  <a:schemeClr val="accent1"/>
</cs:colorStyle>
</file>

<file path=xl/charts/colors29.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30.xml><?xml version="1.0" encoding="utf-8"?>
<cs:colorStyle xmlns:cs="http://schemas.microsoft.com/office/drawing/2012/chartStyle" xmlns:a="http://schemas.openxmlformats.org/drawingml/2006/main" meth="withinLinear" id="14">
  <a:schemeClr val="accent1"/>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withinLinear" id="14">
  <a:schemeClr val="accent1"/>
</cs:colorStyle>
</file>

<file path=xl/charts/colors33.xml><?xml version="1.0" encoding="utf-8"?>
<cs:colorStyle xmlns:cs="http://schemas.microsoft.com/office/drawing/2012/chartStyle" xmlns:a="http://schemas.openxmlformats.org/drawingml/2006/main" meth="withinLinear" id="14">
  <a:schemeClr val="accent1"/>
</cs:colorStyle>
</file>

<file path=xl/charts/colors34.xml><?xml version="1.0" encoding="utf-8"?>
<cs:colorStyle xmlns:cs="http://schemas.microsoft.com/office/drawing/2012/chartStyle" xmlns:a="http://schemas.openxmlformats.org/drawingml/2006/main" meth="withinLinear" id="14">
  <a:schemeClr val="accent1"/>
</cs:colorStyle>
</file>

<file path=xl/charts/colors35.xml><?xml version="1.0" encoding="utf-8"?>
<cs:colorStyle xmlns:cs="http://schemas.microsoft.com/office/drawing/2012/chartStyle" xmlns:a="http://schemas.openxmlformats.org/drawingml/2006/main" meth="withinLinear" id="14">
  <a:schemeClr val="accent1"/>
</cs:colorStyle>
</file>

<file path=xl/charts/colors36.xml><?xml version="1.0" encoding="utf-8"?>
<cs:colorStyle xmlns:cs="http://schemas.microsoft.com/office/drawing/2012/chartStyle" xmlns:a="http://schemas.openxmlformats.org/drawingml/2006/main" meth="withinLinear" id="14">
  <a:schemeClr val="accent1"/>
</cs:colorStyle>
</file>

<file path=xl/charts/colors37.xml><?xml version="1.0" encoding="utf-8"?>
<cs:colorStyle xmlns:cs="http://schemas.microsoft.com/office/drawing/2012/chartStyle" xmlns:a="http://schemas.openxmlformats.org/drawingml/2006/main" meth="withinLinear" id="14">
  <a:schemeClr val="accent1"/>
</cs:colorStyle>
</file>

<file path=xl/charts/colors38.xml><?xml version="1.0" encoding="utf-8"?>
<cs:colorStyle xmlns:cs="http://schemas.microsoft.com/office/drawing/2012/chartStyle" xmlns:a="http://schemas.openxmlformats.org/drawingml/2006/main" meth="withinLinear" id="14">
  <a:schemeClr val="accent1"/>
</cs:colorStyle>
</file>

<file path=xl/charts/colors39.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 id="14">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3" name="Imagen 2">
          <a:extLst>
            <a:ext uri="{FF2B5EF4-FFF2-40B4-BE49-F238E27FC236}">
              <a16:creationId xmlns:a16="http://schemas.microsoft.com/office/drawing/2014/main" id="{B1601D54-0588-2C5B-5624-952377207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18CAD741-841D-4FCD-AFF3-4EE7651F13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C894DB35-36F3-42DA-A4CA-31048947AA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02302EE2-4046-4509-9D16-84EC26EB42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947486</xdr:colOff>
      <xdr:row>2</xdr:row>
      <xdr:rowOff>95250</xdr:rowOff>
    </xdr:to>
    <xdr:pic>
      <xdr:nvPicPr>
        <xdr:cNvPr id="2" name="Imagen 1">
          <a:extLst>
            <a:ext uri="{FF2B5EF4-FFF2-40B4-BE49-F238E27FC236}">
              <a16:creationId xmlns:a16="http://schemas.microsoft.com/office/drawing/2014/main" id="{8D73D6EA-77D2-4C68-8EDF-D1526B57AC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7486" cy="400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1381125</xdr:colOff>
      <xdr:row>3</xdr:row>
      <xdr:rowOff>11642</xdr:rowOff>
    </xdr:to>
    <xdr:pic>
      <xdr:nvPicPr>
        <xdr:cNvPr id="2" name="Imagen 1">
          <a:extLst>
            <a:ext uri="{FF2B5EF4-FFF2-40B4-BE49-F238E27FC236}">
              <a16:creationId xmlns:a16="http://schemas.microsoft.com/office/drawing/2014/main" id="{5B104FA7-7376-4082-B897-A4B5AE6D25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1125" cy="58314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D7166F89-429A-4910-BC74-3492C57A22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246081F7-588E-49A7-993D-5AB268BF57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055EEE3D-788C-4C5D-A6CC-3888FB8D64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4805BE01-39A0-4DCA-80E5-A7AFFB8C9A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7CD08397-8AB3-4F54-9F03-687777A5F1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1295400</xdr:colOff>
      <xdr:row>2</xdr:row>
      <xdr:rowOff>165946</xdr:rowOff>
    </xdr:to>
    <xdr:pic>
      <xdr:nvPicPr>
        <xdr:cNvPr id="2" name="Imagen 1">
          <a:extLst>
            <a:ext uri="{FF2B5EF4-FFF2-40B4-BE49-F238E27FC236}">
              <a16:creationId xmlns:a16="http://schemas.microsoft.com/office/drawing/2014/main" id="{70D50836-7F8A-4E67-B5EC-3805992554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95400" cy="54694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9525</xdr:colOff>
      <xdr:row>11</xdr:row>
      <xdr:rowOff>9526</xdr:rowOff>
    </xdr:from>
    <xdr:to>
      <xdr:col>13</xdr:col>
      <xdr:colOff>9525</xdr:colOff>
      <xdr:row>23</xdr:row>
      <xdr:rowOff>9526</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9524</xdr:colOff>
      <xdr:row>24</xdr:row>
      <xdr:rowOff>9526</xdr:rowOff>
    </xdr:from>
    <xdr:to>
      <xdr:col>12</xdr:col>
      <xdr:colOff>761999</xdr:colOff>
      <xdr:row>35</xdr:row>
      <xdr:rowOff>180976</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1</xdr:colOff>
      <xdr:row>10</xdr:row>
      <xdr:rowOff>190499</xdr:rowOff>
    </xdr:from>
    <xdr:to>
      <xdr:col>13</xdr:col>
      <xdr:colOff>1</xdr:colOff>
      <xdr:row>21</xdr:row>
      <xdr:rowOff>9524</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273050</xdr:colOff>
      <xdr:row>23</xdr:row>
      <xdr:rowOff>19050</xdr:rowOff>
    </xdr:from>
    <xdr:to>
      <xdr:col>10</xdr:col>
      <xdr:colOff>114300</xdr:colOff>
      <xdr:row>36</xdr:row>
      <xdr:rowOff>85725</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6</xdr:col>
      <xdr:colOff>9524</xdr:colOff>
      <xdr:row>11</xdr:row>
      <xdr:rowOff>9525</xdr:rowOff>
    </xdr:from>
    <xdr:to>
      <xdr:col>12</xdr:col>
      <xdr:colOff>761999</xdr:colOff>
      <xdr:row>23</xdr:row>
      <xdr:rowOff>19050</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238123</xdr:colOff>
      <xdr:row>23</xdr:row>
      <xdr:rowOff>133350</xdr:rowOff>
    </xdr:from>
    <xdr:to>
      <xdr:col>9</xdr:col>
      <xdr:colOff>142874</xdr:colOff>
      <xdr:row>40</xdr:row>
      <xdr:rowOff>76200</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761999</xdr:colOff>
      <xdr:row>11</xdr:row>
      <xdr:rowOff>0</xdr:rowOff>
    </xdr:from>
    <xdr:to>
      <xdr:col>13</xdr:col>
      <xdr:colOff>9524</xdr:colOff>
      <xdr:row>23</xdr:row>
      <xdr:rowOff>0</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23</xdr:row>
      <xdr:rowOff>180975</xdr:rowOff>
    </xdr:from>
    <xdr:to>
      <xdr:col>13</xdr:col>
      <xdr:colOff>0</xdr:colOff>
      <xdr:row>37</xdr:row>
      <xdr:rowOff>9525</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190500</xdr:colOff>
      <xdr:row>10</xdr:row>
      <xdr:rowOff>57150</xdr:rowOff>
    </xdr:from>
    <xdr:to>
      <xdr:col>18</xdr:col>
      <xdr:colOff>657225</xdr:colOff>
      <xdr:row>34</xdr:row>
      <xdr:rowOff>76199</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34</xdr:row>
      <xdr:rowOff>114300</xdr:rowOff>
    </xdr:from>
    <xdr:to>
      <xdr:col>20</xdr:col>
      <xdr:colOff>38099</xdr:colOff>
      <xdr:row>43</xdr:row>
      <xdr:rowOff>19050</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66675</xdr:colOff>
      <xdr:row>10</xdr:row>
      <xdr:rowOff>114299</xdr:rowOff>
    </xdr:from>
    <xdr:to>
      <xdr:col>13</xdr:col>
      <xdr:colOff>704850</xdr:colOff>
      <xdr:row>25</xdr:row>
      <xdr:rowOff>123824</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47624</xdr:colOff>
      <xdr:row>27</xdr:row>
      <xdr:rowOff>0</xdr:rowOff>
    </xdr:from>
    <xdr:to>
      <xdr:col>7</xdr:col>
      <xdr:colOff>47624</xdr:colOff>
      <xdr:row>37</xdr:row>
      <xdr:rowOff>171450</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104776</xdr:colOff>
      <xdr:row>11</xdr:row>
      <xdr:rowOff>9525</xdr:rowOff>
    </xdr:from>
    <xdr:to>
      <xdr:col>13</xdr:col>
      <xdr:colOff>0</xdr:colOff>
      <xdr:row>20</xdr:row>
      <xdr:rowOff>123825</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22</xdr:row>
      <xdr:rowOff>95249</xdr:rowOff>
    </xdr:from>
    <xdr:to>
      <xdr:col>9</xdr:col>
      <xdr:colOff>390525</xdr:colOff>
      <xdr:row>37</xdr:row>
      <xdr:rowOff>28574</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342900</xdr:colOff>
      <xdr:row>4</xdr:row>
      <xdr:rowOff>185737</xdr:rowOff>
    </xdr:from>
    <xdr:to>
      <xdr:col>15</xdr:col>
      <xdr:colOff>123825</xdr:colOff>
      <xdr:row>23</xdr:row>
      <xdr:rowOff>104775</xdr:rowOff>
    </xdr:to>
    <xdr:graphicFrame macro="">
      <xdr:nvGraphicFramePr>
        <xdr:cNvPr id="3" name="Gráfico 2">
          <a:extLst>
            <a:ext uri="{FF2B5EF4-FFF2-40B4-BE49-F238E27FC236}">
              <a16:creationId xmlns:a16="http://schemas.microsoft.com/office/drawing/2014/main" id="{B525C9DB-E177-129E-9817-0AB201F731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571500</xdr:colOff>
      <xdr:row>3</xdr:row>
      <xdr:rowOff>171450</xdr:rowOff>
    </xdr:from>
    <xdr:to>
      <xdr:col>17</xdr:col>
      <xdr:colOff>152400</xdr:colOff>
      <xdr:row>31</xdr:row>
      <xdr:rowOff>152400</xdr:rowOff>
    </xdr:to>
    <xdr:graphicFrame macro="">
      <xdr:nvGraphicFramePr>
        <xdr:cNvPr id="2" name="Gráfico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10</xdr:row>
      <xdr:rowOff>133350</xdr:rowOff>
    </xdr:from>
    <xdr:to>
      <xdr:col>12</xdr:col>
      <xdr:colOff>9525</xdr:colOff>
      <xdr:row>22</xdr:row>
      <xdr:rowOff>142875</xdr:rowOff>
    </xdr:to>
    <xdr:graphicFrame macro="">
      <xdr:nvGraphicFramePr>
        <xdr:cNvPr id="2" name="Gráfico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85724</xdr:colOff>
      <xdr:row>23</xdr:row>
      <xdr:rowOff>95250</xdr:rowOff>
    </xdr:from>
    <xdr:to>
      <xdr:col>7</xdr:col>
      <xdr:colOff>152400</xdr:colOff>
      <xdr:row>35</xdr:row>
      <xdr:rowOff>47625</xdr:rowOff>
    </xdr:to>
    <xdr:graphicFrame macro="">
      <xdr:nvGraphicFramePr>
        <xdr:cNvPr id="3" name="Gráfico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0BB6DF5B-2FF9-4413-A688-09FDC0F9B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4</xdr:col>
      <xdr:colOff>9524</xdr:colOff>
      <xdr:row>10</xdr:row>
      <xdr:rowOff>57150</xdr:rowOff>
    </xdr:from>
    <xdr:to>
      <xdr:col>11</xdr:col>
      <xdr:colOff>9524</xdr:colOff>
      <xdr:row>22</xdr:row>
      <xdr:rowOff>76200</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22</xdr:row>
      <xdr:rowOff>161925</xdr:rowOff>
    </xdr:from>
    <xdr:to>
      <xdr:col>8</xdr:col>
      <xdr:colOff>600074</xdr:colOff>
      <xdr:row>37</xdr:row>
      <xdr:rowOff>123825</xdr:rowOff>
    </xdr:to>
    <xdr:graphicFrame macro="">
      <xdr:nvGraphicFramePr>
        <xdr:cNvPr id="4" name="Gráfico 3">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6</xdr:col>
      <xdr:colOff>581024</xdr:colOff>
      <xdr:row>10</xdr:row>
      <xdr:rowOff>152400</xdr:rowOff>
    </xdr:from>
    <xdr:to>
      <xdr:col>13</xdr:col>
      <xdr:colOff>590549</xdr:colOff>
      <xdr:row>22</xdr:row>
      <xdr:rowOff>161925</xdr:rowOff>
    </xdr:to>
    <xdr:graphicFrame macro="">
      <xdr:nvGraphicFramePr>
        <xdr:cNvPr id="2" name="Gráfico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85724</xdr:colOff>
      <xdr:row>23</xdr:row>
      <xdr:rowOff>66675</xdr:rowOff>
    </xdr:from>
    <xdr:to>
      <xdr:col>7</xdr:col>
      <xdr:colOff>714375</xdr:colOff>
      <xdr:row>37</xdr:row>
      <xdr:rowOff>0</xdr:rowOff>
    </xdr:to>
    <xdr:graphicFrame macro="">
      <xdr:nvGraphicFramePr>
        <xdr:cNvPr id="3" name="Gráfico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38099</xdr:colOff>
      <xdr:row>10</xdr:row>
      <xdr:rowOff>180974</xdr:rowOff>
    </xdr:from>
    <xdr:to>
      <xdr:col>11</xdr:col>
      <xdr:colOff>381000</xdr:colOff>
      <xdr:row>22</xdr:row>
      <xdr:rowOff>171449</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23</xdr:row>
      <xdr:rowOff>95250</xdr:rowOff>
    </xdr:from>
    <xdr:to>
      <xdr:col>7</xdr:col>
      <xdr:colOff>190500</xdr:colOff>
      <xdr:row>35</xdr:row>
      <xdr:rowOff>76200</xdr:rowOff>
    </xdr:to>
    <xdr:graphicFrame macro="">
      <xdr:nvGraphicFramePr>
        <xdr:cNvPr id="3" name="Gráfico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9</xdr:col>
      <xdr:colOff>9525</xdr:colOff>
      <xdr:row>11</xdr:row>
      <xdr:rowOff>177800</xdr:rowOff>
    </xdr:from>
    <xdr:to>
      <xdr:col>17</xdr:col>
      <xdr:colOff>9525</xdr:colOff>
      <xdr:row>22</xdr:row>
      <xdr:rowOff>174625</xdr:rowOff>
    </xdr:to>
    <xdr:graphicFrame macro="">
      <xdr:nvGraphicFramePr>
        <xdr:cNvPr id="2" name="Gráfico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xdr:colOff>
      <xdr:row>24</xdr:row>
      <xdr:rowOff>95250</xdr:rowOff>
    </xdr:from>
    <xdr:to>
      <xdr:col>16</xdr:col>
      <xdr:colOff>723899</xdr:colOff>
      <xdr:row>34</xdr:row>
      <xdr:rowOff>104775</xdr:rowOff>
    </xdr:to>
    <xdr:graphicFrame macro="">
      <xdr:nvGraphicFramePr>
        <xdr:cNvPr id="3" name="Grá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10</xdr:col>
      <xdr:colOff>1</xdr:colOff>
      <xdr:row>11</xdr:row>
      <xdr:rowOff>4762</xdr:rowOff>
    </xdr:from>
    <xdr:to>
      <xdr:col>19</xdr:col>
      <xdr:colOff>752475</xdr:colOff>
      <xdr:row>25</xdr:row>
      <xdr:rowOff>0</xdr:rowOff>
    </xdr:to>
    <xdr:graphicFrame macro="">
      <xdr:nvGraphicFramePr>
        <xdr:cNvPr id="2" name="Gráfico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26</xdr:row>
      <xdr:rowOff>19049</xdr:rowOff>
    </xdr:from>
    <xdr:to>
      <xdr:col>20</xdr:col>
      <xdr:colOff>0</xdr:colOff>
      <xdr:row>36</xdr:row>
      <xdr:rowOff>47624</xdr:rowOff>
    </xdr:to>
    <xdr:graphicFrame macro="">
      <xdr:nvGraphicFramePr>
        <xdr:cNvPr id="3" name="Gráfico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5</xdr:col>
      <xdr:colOff>76199</xdr:colOff>
      <xdr:row>22</xdr:row>
      <xdr:rowOff>152399</xdr:rowOff>
    </xdr:from>
    <xdr:to>
      <xdr:col>16</xdr:col>
      <xdr:colOff>95250</xdr:colOff>
      <xdr:row>46</xdr:row>
      <xdr:rowOff>142874</xdr:rowOff>
    </xdr:to>
    <xdr:graphicFrame macro="">
      <xdr:nvGraphicFramePr>
        <xdr:cNvPr id="2" name="Gráfico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53</xdr:row>
      <xdr:rowOff>4761</xdr:rowOff>
    </xdr:from>
    <xdr:to>
      <xdr:col>17</xdr:col>
      <xdr:colOff>752475</xdr:colOff>
      <xdr:row>71</xdr:row>
      <xdr:rowOff>85725</xdr:rowOff>
    </xdr:to>
    <xdr:graphicFrame macro="">
      <xdr:nvGraphicFramePr>
        <xdr:cNvPr id="3" name="Gráfico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3</xdr:col>
      <xdr:colOff>266700</xdr:colOff>
      <xdr:row>26</xdr:row>
      <xdr:rowOff>19050</xdr:rowOff>
    </xdr:from>
    <xdr:to>
      <xdr:col>15</xdr:col>
      <xdr:colOff>666750</xdr:colOff>
      <xdr:row>51</xdr:row>
      <xdr:rowOff>95250</xdr:rowOff>
    </xdr:to>
    <xdr:graphicFrame macro="">
      <xdr:nvGraphicFramePr>
        <xdr:cNvPr id="2" name="Gráfico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219074</xdr:colOff>
      <xdr:row>12</xdr:row>
      <xdr:rowOff>38100</xdr:rowOff>
    </xdr:from>
    <xdr:to>
      <xdr:col>14</xdr:col>
      <xdr:colOff>228599</xdr:colOff>
      <xdr:row>21</xdr:row>
      <xdr:rowOff>9525</xdr:rowOff>
    </xdr:to>
    <xdr:graphicFrame macro="">
      <xdr:nvGraphicFramePr>
        <xdr:cNvPr id="5" name="Gráfico 4">
          <a:extLst>
            <a:ext uri="{FF2B5EF4-FFF2-40B4-BE49-F238E27FC236}">
              <a16:creationId xmlns:a16="http://schemas.microsoft.com/office/drawing/2014/main" id="{00000000-0008-0000-1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24</xdr:row>
      <xdr:rowOff>42863</xdr:rowOff>
    </xdr:from>
    <xdr:to>
      <xdr:col>9</xdr:col>
      <xdr:colOff>142875</xdr:colOff>
      <xdr:row>35</xdr:row>
      <xdr:rowOff>28575</xdr:rowOff>
    </xdr:to>
    <xdr:graphicFrame macro="">
      <xdr:nvGraphicFramePr>
        <xdr:cNvPr id="6" name="Gráfico 5">
          <a:extLst>
            <a:ext uri="{FF2B5EF4-FFF2-40B4-BE49-F238E27FC236}">
              <a16:creationId xmlns:a16="http://schemas.microsoft.com/office/drawing/2014/main" id="{00000000-0008-0000-1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10</xdr:row>
      <xdr:rowOff>185737</xdr:rowOff>
    </xdr:from>
    <xdr:to>
      <xdr:col>10</xdr:col>
      <xdr:colOff>0</xdr:colOff>
      <xdr:row>25</xdr:row>
      <xdr:rowOff>9525</xdr:rowOff>
    </xdr:to>
    <xdr:graphicFrame macro="">
      <xdr:nvGraphicFramePr>
        <xdr:cNvPr id="2" name="Gráfico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3</xdr:col>
      <xdr:colOff>0</xdr:colOff>
      <xdr:row>10</xdr:row>
      <xdr:rowOff>190499</xdr:rowOff>
    </xdr:from>
    <xdr:to>
      <xdr:col>9</xdr:col>
      <xdr:colOff>0</xdr:colOff>
      <xdr:row>24</xdr:row>
      <xdr:rowOff>0</xdr:rowOff>
    </xdr:to>
    <xdr:graphicFrame macro="">
      <xdr:nvGraphicFramePr>
        <xdr:cNvPr id="2" name="Gráfico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1381125</xdr:colOff>
      <xdr:row>3</xdr:row>
      <xdr:rowOff>11642</xdr:rowOff>
    </xdr:to>
    <xdr:pic>
      <xdr:nvPicPr>
        <xdr:cNvPr id="2" name="Imagen 1">
          <a:extLst>
            <a:ext uri="{FF2B5EF4-FFF2-40B4-BE49-F238E27FC236}">
              <a16:creationId xmlns:a16="http://schemas.microsoft.com/office/drawing/2014/main" id="{2C94BFE8-0977-4D78-A380-17B5DC67DD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1125" cy="58314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4</xdr:col>
      <xdr:colOff>9525</xdr:colOff>
      <xdr:row>12</xdr:row>
      <xdr:rowOff>4762</xdr:rowOff>
    </xdr:from>
    <xdr:to>
      <xdr:col>10</xdr:col>
      <xdr:colOff>9525</xdr:colOff>
      <xdr:row>25</xdr:row>
      <xdr:rowOff>4762</xdr:rowOff>
    </xdr:to>
    <xdr:graphicFrame macro="">
      <xdr:nvGraphicFramePr>
        <xdr:cNvPr id="2" name="Gráfico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6</xdr:col>
      <xdr:colOff>228601</xdr:colOff>
      <xdr:row>6</xdr:row>
      <xdr:rowOff>4762</xdr:rowOff>
    </xdr:from>
    <xdr:to>
      <xdr:col>15</xdr:col>
      <xdr:colOff>1</xdr:colOff>
      <xdr:row>23</xdr:row>
      <xdr:rowOff>171450</xdr:rowOff>
    </xdr:to>
    <xdr:graphicFrame macro="">
      <xdr:nvGraphicFramePr>
        <xdr:cNvPr id="3" name="Gráfico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oneCellAnchor>
    <xdr:from>
      <xdr:col>9</xdr:col>
      <xdr:colOff>0</xdr:colOff>
      <xdr:row>27</xdr:row>
      <xdr:rowOff>0</xdr:rowOff>
    </xdr:from>
    <xdr:ext cx="304800" cy="304800"/>
    <xdr:sp macro="" textlink="">
      <xdr:nvSpPr>
        <xdr:cNvPr id="2" name="AutoShape 2" descr="blob:https://web.whatsapp.com/012358f8-e052-4c8a-93ea-270f708bc402">
          <a:extLst>
            <a:ext uri="{FF2B5EF4-FFF2-40B4-BE49-F238E27FC236}">
              <a16:creationId xmlns:a16="http://schemas.microsoft.com/office/drawing/2014/main" id="{00000000-0008-0000-1E00-000002000000}"/>
            </a:ext>
          </a:extLst>
        </xdr:cNvPr>
        <xdr:cNvSpPr>
          <a:spLocks noChangeAspect="1" noChangeArrowheads="1"/>
        </xdr:cNvSpPr>
      </xdr:nvSpPr>
      <xdr:spPr bwMode="auto">
        <a:xfrm>
          <a:off x="7572375" y="190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5</xdr:col>
      <xdr:colOff>9524</xdr:colOff>
      <xdr:row>49</xdr:row>
      <xdr:rowOff>185736</xdr:rowOff>
    </xdr:from>
    <xdr:to>
      <xdr:col>15</xdr:col>
      <xdr:colOff>752475</xdr:colOff>
      <xdr:row>69</xdr:row>
      <xdr:rowOff>0</xdr:rowOff>
    </xdr:to>
    <xdr:graphicFrame macro="">
      <xdr:nvGraphicFramePr>
        <xdr:cNvPr id="3" name="Gráfico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28</xdr:row>
      <xdr:rowOff>14286</xdr:rowOff>
    </xdr:from>
    <xdr:to>
      <xdr:col>16</xdr:col>
      <xdr:colOff>9525</xdr:colOff>
      <xdr:row>46</xdr:row>
      <xdr:rowOff>0</xdr:rowOff>
    </xdr:to>
    <xdr:graphicFrame macro="">
      <xdr:nvGraphicFramePr>
        <xdr:cNvPr id="4" name="Gráfico 3">
          <a:extLst>
            <a:ext uri="{FF2B5EF4-FFF2-40B4-BE49-F238E27FC236}">
              <a16:creationId xmlns:a16="http://schemas.microsoft.com/office/drawing/2014/main" id="{00000000-0008-0000-1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2</xdr:col>
      <xdr:colOff>66675</xdr:colOff>
      <xdr:row>3</xdr:row>
      <xdr:rowOff>11642</xdr:rowOff>
    </xdr:to>
    <xdr:pic>
      <xdr:nvPicPr>
        <xdr:cNvPr id="3" name="Imagen 2">
          <a:extLst>
            <a:ext uri="{FF2B5EF4-FFF2-40B4-BE49-F238E27FC236}">
              <a16:creationId xmlns:a16="http://schemas.microsoft.com/office/drawing/2014/main" id="{A0B020DB-F517-475C-B3DF-E19FEFA990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381125" cy="5831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5AAB385C-F825-4BC8-9EBA-C6ADFC9EFF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twoCellAnchor editAs="oneCell">
    <xdr:from>
      <xdr:col>0</xdr:col>
      <xdr:colOff>0</xdr:colOff>
      <xdr:row>0</xdr:row>
      <xdr:rowOff>0</xdr:rowOff>
    </xdr:from>
    <xdr:to>
      <xdr:col>0</xdr:col>
      <xdr:colOff>857143</xdr:colOff>
      <xdr:row>1</xdr:row>
      <xdr:rowOff>171405</xdr:rowOff>
    </xdr:to>
    <xdr:pic>
      <xdr:nvPicPr>
        <xdr:cNvPr id="3" name="Imagen 2">
          <a:extLst>
            <a:ext uri="{FF2B5EF4-FFF2-40B4-BE49-F238E27FC236}">
              <a16:creationId xmlns:a16="http://schemas.microsoft.com/office/drawing/2014/main" id="{56F0C1C0-D04D-4136-BE04-517A67CD60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F60A553D-2DE1-432F-85B0-542A7D70A5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9BFAA388-C46C-45C6-AD48-673E849D26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1FE0C359-C5B5-4269-AA88-1AE88D0EC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5"/>
  <sheetViews>
    <sheetView tabSelected="1" zoomScale="120" zoomScaleNormal="120" workbookViewId="0">
      <pane xSplit="1" ySplit="1" topLeftCell="B2" activePane="bottomRight" state="frozenSplit"/>
      <selection pane="topRight" activeCell="J1" sqref="J1"/>
      <selection pane="bottomLeft" activeCell="A8" sqref="A8"/>
      <selection pane="bottomRight" activeCell="F9" sqref="F9"/>
    </sheetView>
  </sheetViews>
  <sheetFormatPr baseColWidth="10" defaultColWidth="9.140625" defaultRowHeight="30" customHeight="1" x14ac:dyDescent="0.25"/>
  <cols>
    <col min="1" max="1" width="9.140625" style="4"/>
    <col min="2" max="2" width="9.140625" style="2"/>
    <col min="3" max="3" width="36" style="34" customWidth="1"/>
    <col min="4" max="16384" width="9.140625" style="2"/>
  </cols>
  <sheetData>
    <row r="1" spans="1:3" ht="30" customHeight="1" x14ac:dyDescent="0.25">
      <c r="A1" s="26" t="s">
        <v>0</v>
      </c>
      <c r="B1" s="25" t="s">
        <v>1</v>
      </c>
      <c r="C1" s="33" t="s">
        <v>158</v>
      </c>
    </row>
    <row r="2" spans="1:3" ht="30" customHeight="1" x14ac:dyDescent="0.25">
      <c r="A2" s="269">
        <v>1</v>
      </c>
      <c r="B2" s="270" t="s">
        <v>2</v>
      </c>
      <c r="C2" s="271" t="s">
        <v>282</v>
      </c>
    </row>
    <row r="3" spans="1:3" ht="30" customHeight="1" x14ac:dyDescent="0.25">
      <c r="A3" s="269">
        <v>2</v>
      </c>
      <c r="B3" s="270" t="s">
        <v>2</v>
      </c>
      <c r="C3" s="271" t="s">
        <v>297</v>
      </c>
    </row>
    <row r="4" spans="1:3" ht="30" customHeight="1" x14ac:dyDescent="0.25">
      <c r="A4" s="269">
        <v>3</v>
      </c>
      <c r="B4" s="270" t="s">
        <v>2</v>
      </c>
      <c r="C4" s="271" t="s">
        <v>293</v>
      </c>
    </row>
    <row r="5" spans="1:3" ht="30" customHeight="1" x14ac:dyDescent="0.25">
      <c r="A5" s="269">
        <v>4</v>
      </c>
      <c r="B5" s="270" t="s">
        <v>2</v>
      </c>
      <c r="C5" s="271" t="s">
        <v>295</v>
      </c>
    </row>
    <row r="6" spans="1:3" ht="30" customHeight="1" x14ac:dyDescent="0.25">
      <c r="A6" s="269">
        <v>5</v>
      </c>
      <c r="B6" s="270" t="s">
        <v>2</v>
      </c>
      <c r="C6" s="271" t="s">
        <v>310</v>
      </c>
    </row>
    <row r="7" spans="1:3" ht="30" customHeight="1" x14ac:dyDescent="0.25">
      <c r="A7" s="269">
        <v>6</v>
      </c>
      <c r="B7" s="270" t="s">
        <v>2</v>
      </c>
      <c r="C7" s="271" t="s">
        <v>311</v>
      </c>
    </row>
    <row r="8" spans="1:3" ht="30" customHeight="1" x14ac:dyDescent="0.25">
      <c r="A8" s="269">
        <v>7</v>
      </c>
      <c r="B8" s="270" t="s">
        <v>2</v>
      </c>
      <c r="C8" s="271" t="s">
        <v>315</v>
      </c>
    </row>
    <row r="9" spans="1:3" ht="30" customHeight="1" x14ac:dyDescent="0.25">
      <c r="A9" s="269">
        <v>8</v>
      </c>
      <c r="B9" s="270" t="s">
        <v>2</v>
      </c>
      <c r="C9" s="271" t="s">
        <v>316</v>
      </c>
    </row>
    <row r="10" spans="1:3" ht="30" customHeight="1" x14ac:dyDescent="0.25">
      <c r="A10" s="269">
        <v>9</v>
      </c>
      <c r="B10" s="270" t="s">
        <v>2</v>
      </c>
      <c r="C10" s="271" t="s">
        <v>317</v>
      </c>
    </row>
    <row r="11" spans="1:3" ht="30" customHeight="1" x14ac:dyDescent="0.25">
      <c r="A11" s="269">
        <v>10</v>
      </c>
      <c r="B11" s="270" t="s">
        <v>2</v>
      </c>
      <c r="C11" s="271" t="s">
        <v>318</v>
      </c>
    </row>
    <row r="12" spans="1:3" ht="30" customHeight="1" x14ac:dyDescent="0.25">
      <c r="A12" s="269">
        <v>11</v>
      </c>
      <c r="B12" s="270" t="s">
        <v>2</v>
      </c>
      <c r="C12" s="271" t="s">
        <v>278</v>
      </c>
    </row>
    <row r="13" spans="1:3" ht="30" customHeight="1" x14ac:dyDescent="0.25">
      <c r="A13" s="269">
        <v>12</v>
      </c>
      <c r="B13" s="270" t="s">
        <v>2</v>
      </c>
      <c r="C13" s="271" t="s">
        <v>319</v>
      </c>
    </row>
    <row r="14" spans="1:3" ht="30" customHeight="1" x14ac:dyDescent="0.25">
      <c r="A14" s="269">
        <v>13</v>
      </c>
      <c r="B14" s="270" t="s">
        <v>2</v>
      </c>
      <c r="C14" s="271" t="s">
        <v>320</v>
      </c>
    </row>
    <row r="15" spans="1:3" ht="30" customHeight="1" x14ac:dyDescent="0.25">
      <c r="A15" s="269">
        <v>14</v>
      </c>
      <c r="B15" s="270" t="s">
        <v>2</v>
      </c>
      <c r="C15" s="271" t="s">
        <v>321</v>
      </c>
    </row>
  </sheetData>
  <hyperlinks>
    <hyperlink ref="C2" location="'Ingresos Terminos CI'!A1" display="Gráfico N°1: Causa-imputado Ingresos / Terminos" xr:uid="{00000000-0004-0000-0000-000000000000}"/>
    <hyperlink ref="C3" location="'Ingresos ACD'!A1" display="Ingresos por Audiencia de Control de la detención" xr:uid="{00000000-0004-0000-0000-000001000000}"/>
    <hyperlink ref="C4" location="'Ingresos PP en PA'!A1" display="Decreta PP/IP en Primera ACD" xr:uid="{00000000-0004-0000-0000-000002000000}"/>
    <hyperlink ref="C6" location="'Ingresos Terminos Indigena'!A1" display="Ingresos terminos Indigena" xr:uid="{00000000-0004-0000-0000-000004000000}"/>
    <hyperlink ref="C5" location="'Ingresos Terminos por Sexo'!A1" display="Ingresos / Terminos por sexo" xr:uid="{9D414DBF-2BA4-45D5-9457-E2739F287F3C}"/>
    <hyperlink ref="C8" location="'Formas de termino '!A1" display="Formas de termino" xr:uid="{5E6CB71C-A928-4B9C-93E7-07267021D967}"/>
    <hyperlink ref="C9" location="'Delitos FT'!A1" display="Delitos / Forma de termino" xr:uid="{191067D5-4B61-4C3B-9DB8-F48FBEC9101C}"/>
    <hyperlink ref="C10" location="Delitos!A1" display="Ingresos / Terminos por delito" xr:uid="{84DA6CD1-9B11-4370-AFDD-06D49389D8C5}"/>
    <hyperlink ref="C11" location="'Terminos con imputado inocente'!A1" display="Causas terminadas con imputado inocente" xr:uid="{D947BE10-B247-49D9-BDA6-8EE35BD28482}"/>
    <hyperlink ref="C12" location="'Delitos terminados'!A1" display="Delitos terminados" xr:uid="{E3120125-7E15-4F5F-93F8-752B7A6B06D9}"/>
    <hyperlink ref="C13" location="'Ingresos Terminos por Edad'!A1" display="Ingresos / Terminos causas RPA" xr:uid="{D778AB25-A37B-45AA-B73A-CE0E8D2B3113}"/>
    <hyperlink ref="C14" location="'Ingresos RPA Menor'!A1" display="Ingreso de causas segmentada por menor de edad " xr:uid="{A0945EC7-F491-4814-8EFA-6FECC75D1B4F}"/>
    <hyperlink ref="C15" location="'Causas RPA Formas de termino '!A1" display="Causas RPA agrupadas por forma de termino" xr:uid="{2A3797C5-2618-481E-AA79-95C6D7CD6BC7}"/>
  </hyperlinks>
  <pageMargins left="0.70866141732283472" right="0.70866141732283472" top="0.74803149606299213" bottom="0.74803149606299213" header="0.31496062992125984" footer="0.31496062992125984"/>
  <pageSetup orientation="portrait" verticalDpi="90" r:id="rId1"/>
  <headerFooter>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D8E06-964A-41E2-9380-F4D9B0176572}">
  <sheetPr>
    <tabColor rgb="FFFF0000"/>
    <pageSetUpPr fitToPage="1"/>
  </sheetPr>
  <dimension ref="A4:M33"/>
  <sheetViews>
    <sheetView workbookViewId="0">
      <selection activeCell="G35" sqref="G35"/>
    </sheetView>
  </sheetViews>
  <sheetFormatPr baseColWidth="10" defaultColWidth="10.85546875" defaultRowHeight="15" customHeight="1" x14ac:dyDescent="0.25"/>
  <cols>
    <col min="1" max="1" width="20.42578125" style="1" customWidth="1"/>
    <col min="2" max="2" width="9.85546875" style="39" bestFit="1" customWidth="1"/>
    <col min="3" max="3" width="8" style="4" bestFit="1" customWidth="1"/>
    <col min="4" max="4" width="10.85546875" style="39" bestFit="1" customWidth="1"/>
    <col min="5" max="5" width="8" style="4" bestFit="1" customWidth="1"/>
    <col min="6" max="6" width="10.85546875" style="39" bestFit="1" customWidth="1"/>
    <col min="7" max="7" width="8" style="4" bestFit="1" customWidth="1"/>
    <col min="8" max="8" width="10.85546875" style="39" bestFit="1" customWidth="1"/>
    <col min="9" max="9" width="8" style="4" bestFit="1" customWidth="1"/>
    <col min="10" max="10" width="11.42578125" style="39" bestFit="1" customWidth="1"/>
    <col min="11" max="11" width="8" style="4" bestFit="1" customWidth="1"/>
    <col min="12" max="12" width="10.85546875" style="39" bestFit="1" customWidth="1"/>
    <col min="13" max="13" width="8" style="4" bestFit="1" customWidth="1"/>
    <col min="14" max="16384" width="10.85546875" style="1"/>
  </cols>
  <sheetData>
    <row r="4" spans="1:13" ht="30" customHeight="1" x14ac:dyDescent="0.25">
      <c r="A4" s="177" t="s">
        <v>281</v>
      </c>
    </row>
    <row r="5" spans="1:13" ht="21" x14ac:dyDescent="0.25">
      <c r="A5" s="177"/>
    </row>
    <row r="6" spans="1:13" ht="33.75" x14ac:dyDescent="0.25">
      <c r="A6" s="133"/>
      <c r="B6" s="327" t="s">
        <v>279</v>
      </c>
      <c r="C6" s="327"/>
      <c r="D6" s="327"/>
      <c r="E6" s="327"/>
      <c r="F6" s="327"/>
      <c r="G6" s="327"/>
      <c r="H6" s="327"/>
      <c r="I6" s="327"/>
      <c r="J6" s="327"/>
      <c r="K6" s="327"/>
      <c r="L6" s="327"/>
      <c r="M6" s="327"/>
    </row>
    <row r="7" spans="1:13" ht="36.75" customHeight="1" x14ac:dyDescent="0.25">
      <c r="A7" s="224" t="s">
        <v>226</v>
      </c>
      <c r="B7" s="325" t="s">
        <v>93</v>
      </c>
      <c r="C7" s="326"/>
      <c r="D7" s="325" t="s">
        <v>94</v>
      </c>
      <c r="E7" s="326"/>
      <c r="F7" s="325" t="s">
        <v>96</v>
      </c>
      <c r="G7" s="326"/>
      <c r="H7" s="325" t="s">
        <v>97</v>
      </c>
      <c r="I7" s="326"/>
      <c r="J7" s="325" t="s">
        <v>280</v>
      </c>
      <c r="K7" s="326"/>
      <c r="L7" s="325" t="s">
        <v>101</v>
      </c>
      <c r="M7" s="326"/>
    </row>
    <row r="8" spans="1:13" ht="24.95" customHeight="1" x14ac:dyDescent="0.25">
      <c r="A8" s="136" t="s">
        <v>58</v>
      </c>
      <c r="B8" s="212">
        <v>31</v>
      </c>
      <c r="C8" s="180">
        <f>B8/$B$29</f>
        <v>2.2727272727272726E-3</v>
      </c>
      <c r="D8" s="212">
        <v>273</v>
      </c>
      <c r="E8" s="180">
        <f>D8/$D$29</f>
        <v>3.8928815879534567E-3</v>
      </c>
      <c r="F8" s="212">
        <v>1217</v>
      </c>
      <c r="G8" s="180">
        <f>F8/$F$29</f>
        <v>2.3227850517234798E-2</v>
      </c>
      <c r="H8" s="212">
        <v>334</v>
      </c>
      <c r="I8" s="180">
        <f>H8/$H$29</f>
        <v>4.0576822616111667E-3</v>
      </c>
      <c r="J8" s="212">
        <v>720</v>
      </c>
      <c r="K8" s="180">
        <f>J8/$J$29</f>
        <v>4.5161452191584918E-3</v>
      </c>
      <c r="L8" s="212">
        <v>1396</v>
      </c>
      <c r="M8" s="180">
        <f>L8/$L$29</f>
        <v>1.5255996940057919E-2</v>
      </c>
    </row>
    <row r="9" spans="1:13" ht="24.95" customHeight="1" x14ac:dyDescent="0.25">
      <c r="A9" s="136" t="s">
        <v>59</v>
      </c>
      <c r="B9" s="132">
        <v>306</v>
      </c>
      <c r="C9" s="180">
        <f t="shared" ref="C9:C28" si="0">B9/$B$29</f>
        <v>2.2434017595307918E-2</v>
      </c>
      <c r="D9" s="212">
        <v>2025</v>
      </c>
      <c r="E9" s="180">
        <f t="shared" ref="E9:E28" si="1">D9/$D$29</f>
        <v>2.8875770020533882E-2</v>
      </c>
      <c r="F9" s="212">
        <v>2757</v>
      </c>
      <c r="G9" s="180">
        <f t="shared" ref="G9:G28" si="2">F9/$F$29</f>
        <v>5.262052906821392E-2</v>
      </c>
      <c r="H9" s="212">
        <v>2294</v>
      </c>
      <c r="I9" s="180">
        <f t="shared" ref="I9:I28" si="3">H9/$H$29</f>
        <v>2.7869230862682687E-2</v>
      </c>
      <c r="J9" s="212">
        <v>1948</v>
      </c>
      <c r="K9" s="180">
        <f t="shared" ref="K9:K28" si="4">J9/$J$29</f>
        <v>1.2218681787389919E-2</v>
      </c>
      <c r="L9" s="212">
        <v>2111</v>
      </c>
      <c r="M9" s="180">
        <f t="shared" ref="M9:M28" si="5">L9/$L$29</f>
        <v>2.3069777607780995E-2</v>
      </c>
    </row>
    <row r="10" spans="1:13" ht="24.95" customHeight="1" x14ac:dyDescent="0.25">
      <c r="A10" s="136" t="s">
        <v>60</v>
      </c>
      <c r="B10" s="132">
        <v>3101</v>
      </c>
      <c r="C10" s="180">
        <f t="shared" si="0"/>
        <v>0.22734604105571848</v>
      </c>
      <c r="D10" s="212">
        <v>5258</v>
      </c>
      <c r="E10" s="180">
        <f t="shared" si="1"/>
        <v>7.4977184576773895E-2</v>
      </c>
      <c r="F10" s="212">
        <v>5735</v>
      </c>
      <c r="G10" s="180">
        <f t="shared" si="2"/>
        <v>0.10945909837004238</v>
      </c>
      <c r="H10" s="212">
        <v>16443</v>
      </c>
      <c r="I10" s="180">
        <f t="shared" si="3"/>
        <v>0.1997618845139893</v>
      </c>
      <c r="J10" s="212">
        <v>5737</v>
      </c>
      <c r="K10" s="180">
        <f t="shared" si="4"/>
        <v>3.5984896003211482E-2</v>
      </c>
      <c r="L10" s="212">
        <v>15755</v>
      </c>
      <c r="M10" s="180">
        <f t="shared" si="5"/>
        <v>0.1721763838041637</v>
      </c>
    </row>
    <row r="11" spans="1:13" ht="30.75" customHeight="1" x14ac:dyDescent="0.25">
      <c r="A11" s="136" t="s">
        <v>61</v>
      </c>
      <c r="B11" s="132">
        <v>4</v>
      </c>
      <c r="C11" s="180">
        <f t="shared" si="0"/>
        <v>2.9325513196480938E-4</v>
      </c>
      <c r="D11" s="212">
        <v>44</v>
      </c>
      <c r="E11" s="180">
        <f t="shared" si="1"/>
        <v>6.2742413871777318E-4</v>
      </c>
      <c r="F11" s="212">
        <v>252</v>
      </c>
      <c r="G11" s="180">
        <f t="shared" si="2"/>
        <v>4.809711035614765E-3</v>
      </c>
      <c r="H11" s="212">
        <v>140</v>
      </c>
      <c r="I11" s="180">
        <f t="shared" si="3"/>
        <v>1.700824900076537E-3</v>
      </c>
      <c r="J11" s="212">
        <v>3432</v>
      </c>
      <c r="K11" s="180">
        <f t="shared" si="4"/>
        <v>2.1526958877988809E-2</v>
      </c>
      <c r="L11" s="212">
        <v>242</v>
      </c>
      <c r="M11" s="180">
        <f t="shared" si="5"/>
        <v>2.6446642259985794E-3</v>
      </c>
    </row>
    <row r="12" spans="1:13" ht="24.95" customHeight="1" x14ac:dyDescent="0.25">
      <c r="A12" s="136" t="s">
        <v>62</v>
      </c>
      <c r="B12" s="132">
        <v>6</v>
      </c>
      <c r="C12" s="180">
        <f t="shared" si="0"/>
        <v>4.3988269794721408E-4</v>
      </c>
      <c r="D12" s="212">
        <v>8</v>
      </c>
      <c r="E12" s="180">
        <f t="shared" si="1"/>
        <v>1.1407711613050422E-4</v>
      </c>
      <c r="F12" s="212">
        <v>17</v>
      </c>
      <c r="G12" s="180">
        <f t="shared" si="2"/>
        <v>3.2446463335496429E-4</v>
      </c>
      <c r="H12" s="212">
        <v>13</v>
      </c>
      <c r="I12" s="180">
        <f t="shared" si="3"/>
        <v>1.5793374072139274E-4</v>
      </c>
      <c r="J12" s="212">
        <v>9383</v>
      </c>
      <c r="K12" s="180">
        <f t="shared" si="4"/>
        <v>5.8854153599116846E-2</v>
      </c>
      <c r="L12" s="212">
        <v>25</v>
      </c>
      <c r="M12" s="180">
        <f t="shared" si="5"/>
        <v>2.7320911425605157E-4</v>
      </c>
    </row>
    <row r="13" spans="1:13" ht="24.95" customHeight="1" x14ac:dyDescent="0.25">
      <c r="A13" s="136" t="s">
        <v>63</v>
      </c>
      <c r="B13" s="132">
        <v>2</v>
      </c>
      <c r="C13" s="180">
        <f t="shared" si="0"/>
        <v>1.4662756598240469E-4</v>
      </c>
      <c r="D13" s="212">
        <v>18</v>
      </c>
      <c r="E13" s="180">
        <f t="shared" si="1"/>
        <v>2.5667351129363451E-4</v>
      </c>
      <c r="F13" s="212">
        <v>95</v>
      </c>
      <c r="G13" s="180">
        <f t="shared" si="2"/>
        <v>1.8131847158071536E-3</v>
      </c>
      <c r="H13" s="212">
        <v>59</v>
      </c>
      <c r="I13" s="180">
        <f t="shared" si="3"/>
        <v>7.1677620788939778E-4</v>
      </c>
      <c r="J13" s="212">
        <v>106</v>
      </c>
      <c r="K13" s="180">
        <f t="shared" si="4"/>
        <v>6.6487693504277791E-4</v>
      </c>
      <c r="L13" s="212">
        <v>17</v>
      </c>
      <c r="M13" s="180">
        <f t="shared" si="5"/>
        <v>1.8578219769411507E-4</v>
      </c>
    </row>
    <row r="14" spans="1:13" ht="24.95" customHeight="1" x14ac:dyDescent="0.25">
      <c r="A14" s="136" t="s">
        <v>64</v>
      </c>
      <c r="B14" s="132">
        <v>142</v>
      </c>
      <c r="C14" s="180">
        <f t="shared" si="0"/>
        <v>1.0410557184750733E-2</v>
      </c>
      <c r="D14" s="212">
        <v>791</v>
      </c>
      <c r="E14" s="180">
        <f t="shared" si="1"/>
        <v>1.1279374857403605E-2</v>
      </c>
      <c r="F14" s="212">
        <v>3147</v>
      </c>
      <c r="G14" s="180">
        <f t="shared" si="2"/>
        <v>6.0064129480474862E-2</v>
      </c>
      <c r="H14" s="212">
        <v>3329</v>
      </c>
      <c r="I14" s="180">
        <f t="shared" si="3"/>
        <v>4.0443186373962797E-2</v>
      </c>
      <c r="J14" s="212">
        <v>590</v>
      </c>
      <c r="K14" s="180">
        <f t="shared" si="4"/>
        <v>3.7007301101437641E-3</v>
      </c>
      <c r="L14" s="212">
        <v>3280</v>
      </c>
      <c r="M14" s="180">
        <f t="shared" si="5"/>
        <v>3.584503579039397E-2</v>
      </c>
    </row>
    <row r="15" spans="1:13" ht="24.95" customHeight="1" x14ac:dyDescent="0.25">
      <c r="A15" s="136" t="s">
        <v>65</v>
      </c>
      <c r="B15" s="132">
        <v>11</v>
      </c>
      <c r="C15" s="180">
        <f t="shared" si="0"/>
        <v>8.0645161290322581E-4</v>
      </c>
      <c r="D15" s="212">
        <v>115</v>
      </c>
      <c r="E15" s="180">
        <f t="shared" si="1"/>
        <v>1.6398585443759982E-3</v>
      </c>
      <c r="F15" s="212">
        <v>310</v>
      </c>
      <c r="G15" s="180">
        <f t="shared" si="2"/>
        <v>5.9167080200022903E-3</v>
      </c>
      <c r="H15" s="212">
        <v>101</v>
      </c>
      <c r="I15" s="180">
        <f t="shared" si="3"/>
        <v>1.2270236779123589E-3</v>
      </c>
      <c r="J15" s="212">
        <v>8617</v>
      </c>
      <c r="K15" s="180">
        <f t="shared" si="4"/>
        <v>5.4049476879845446E-2</v>
      </c>
      <c r="L15" s="212">
        <v>159</v>
      </c>
      <c r="M15" s="180">
        <f t="shared" si="5"/>
        <v>1.7376099666684881E-3</v>
      </c>
    </row>
    <row r="16" spans="1:13" ht="24.95" customHeight="1" x14ac:dyDescent="0.25">
      <c r="A16" s="136" t="s">
        <v>66</v>
      </c>
      <c r="B16" s="132">
        <v>405</v>
      </c>
      <c r="C16" s="180">
        <f t="shared" si="0"/>
        <v>2.9692082111436952E-2</v>
      </c>
      <c r="D16" s="212">
        <v>5503</v>
      </c>
      <c r="E16" s="180">
        <f t="shared" si="1"/>
        <v>7.8470796258270595E-2</v>
      </c>
      <c r="F16" s="212">
        <v>5141</v>
      </c>
      <c r="G16" s="180">
        <f t="shared" si="2"/>
        <v>9.812192235752186E-2</v>
      </c>
      <c r="H16" s="212">
        <v>1178</v>
      </c>
      <c r="I16" s="180">
        <f t="shared" si="3"/>
        <v>1.4311226659215434E-2</v>
      </c>
      <c r="J16" s="212">
        <v>4251</v>
      </c>
      <c r="K16" s="180">
        <f t="shared" si="4"/>
        <v>2.6664074064781593E-2</v>
      </c>
      <c r="L16" s="212">
        <v>2007</v>
      </c>
      <c r="M16" s="180">
        <f t="shared" si="5"/>
        <v>2.1933227692475819E-2</v>
      </c>
    </row>
    <row r="17" spans="1:13" ht="24.95" customHeight="1" x14ac:dyDescent="0.25">
      <c r="A17" s="136" t="s">
        <v>153</v>
      </c>
      <c r="B17" s="132">
        <v>429</v>
      </c>
      <c r="C17" s="180">
        <f t="shared" si="0"/>
        <v>3.1451612903225803E-2</v>
      </c>
      <c r="D17" s="212">
        <v>14201</v>
      </c>
      <c r="E17" s="180">
        <f t="shared" si="1"/>
        <v>0.2025011407711613</v>
      </c>
      <c r="F17" s="212">
        <v>6380</v>
      </c>
      <c r="G17" s="180">
        <f t="shared" si="2"/>
        <v>0.12176966828262778</v>
      </c>
      <c r="H17" s="212">
        <v>1486</v>
      </c>
      <c r="I17" s="180">
        <f t="shared" si="3"/>
        <v>1.8053041439383816E-2</v>
      </c>
      <c r="J17" s="212">
        <v>4225</v>
      </c>
      <c r="K17" s="180">
        <f t="shared" si="4"/>
        <v>2.650099104297865E-2</v>
      </c>
      <c r="L17" s="212">
        <v>14436</v>
      </c>
      <c r="M17" s="180">
        <f t="shared" si="5"/>
        <v>0.15776187093601443</v>
      </c>
    </row>
    <row r="18" spans="1:13" ht="24.95" customHeight="1" x14ac:dyDescent="0.25">
      <c r="A18" s="136" t="s">
        <v>68</v>
      </c>
      <c r="B18" s="132">
        <v>504</v>
      </c>
      <c r="C18" s="180">
        <f t="shared" si="0"/>
        <v>3.6950146627565982E-2</v>
      </c>
      <c r="D18" s="212">
        <v>1723</v>
      </c>
      <c r="E18" s="180">
        <f t="shared" si="1"/>
        <v>2.4569358886607346E-2</v>
      </c>
      <c r="F18" s="212">
        <v>3614</v>
      </c>
      <c r="G18" s="180">
        <f t="shared" si="2"/>
        <v>6.8977363820284771E-2</v>
      </c>
      <c r="H18" s="212">
        <v>1803</v>
      </c>
      <c r="I18" s="180">
        <f t="shared" si="3"/>
        <v>2.1904194963128547E-2</v>
      </c>
      <c r="J18" s="212">
        <v>1825</v>
      </c>
      <c r="K18" s="180">
        <f t="shared" si="4"/>
        <v>1.1447173645783676E-2</v>
      </c>
      <c r="L18" s="212">
        <v>1297</v>
      </c>
      <c r="M18" s="180">
        <f t="shared" si="5"/>
        <v>1.4174088847603955E-2</v>
      </c>
    </row>
    <row r="19" spans="1:13" ht="24.95" customHeight="1" x14ac:dyDescent="0.25">
      <c r="A19" s="136" t="s">
        <v>69</v>
      </c>
      <c r="B19" s="132">
        <v>233</v>
      </c>
      <c r="C19" s="180">
        <f t="shared" si="0"/>
        <v>1.7082111436950147E-2</v>
      </c>
      <c r="D19" s="212">
        <v>1330</v>
      </c>
      <c r="E19" s="180">
        <f t="shared" si="1"/>
        <v>1.8965320556696325E-2</v>
      </c>
      <c r="F19" s="212">
        <v>2278</v>
      </c>
      <c r="G19" s="180">
        <f t="shared" si="2"/>
        <v>4.3478260869565216E-2</v>
      </c>
      <c r="H19" s="212">
        <v>816</v>
      </c>
      <c r="I19" s="180">
        <f t="shared" si="3"/>
        <v>9.9133794175889599E-3</v>
      </c>
      <c r="J19" s="212">
        <v>2014</v>
      </c>
      <c r="K19" s="180">
        <f t="shared" si="4"/>
        <v>1.2632661765812781E-2</v>
      </c>
      <c r="L19" s="212">
        <v>645</v>
      </c>
      <c r="M19" s="180">
        <f t="shared" si="5"/>
        <v>7.0487951478061311E-3</v>
      </c>
    </row>
    <row r="20" spans="1:13" ht="24.95" customHeight="1" x14ac:dyDescent="0.25">
      <c r="A20" s="136" t="s">
        <v>70</v>
      </c>
      <c r="B20" s="132">
        <v>282</v>
      </c>
      <c r="C20" s="180">
        <f t="shared" si="0"/>
        <v>2.0674486803519063E-2</v>
      </c>
      <c r="D20" s="212">
        <v>2222</v>
      </c>
      <c r="E20" s="180">
        <f t="shared" si="1"/>
        <v>3.1684919005247544E-2</v>
      </c>
      <c r="F20" s="212">
        <v>565</v>
      </c>
      <c r="G20" s="180">
        <f t="shared" si="2"/>
        <v>1.0783677520326756E-2</v>
      </c>
      <c r="H20" s="212">
        <v>2034</v>
      </c>
      <c r="I20" s="180">
        <f t="shared" si="3"/>
        <v>2.4710556048254832E-2</v>
      </c>
      <c r="J20" s="212">
        <v>83</v>
      </c>
      <c r="K20" s="180">
        <f t="shared" si="4"/>
        <v>5.206111849863261E-4</v>
      </c>
      <c r="L20" s="212">
        <v>1777</v>
      </c>
      <c r="M20" s="180">
        <f t="shared" si="5"/>
        <v>1.9419703841320145E-2</v>
      </c>
    </row>
    <row r="21" spans="1:13" ht="24.95" customHeight="1" x14ac:dyDescent="0.25">
      <c r="A21" s="136" t="s">
        <v>71</v>
      </c>
      <c r="B21" s="132">
        <v>20</v>
      </c>
      <c r="C21" s="180">
        <f t="shared" si="0"/>
        <v>1.4662756598240469E-3</v>
      </c>
      <c r="D21" s="212">
        <v>35</v>
      </c>
      <c r="E21" s="180">
        <f t="shared" si="1"/>
        <v>4.9908738307095598E-4</v>
      </c>
      <c r="F21" s="212">
        <v>60</v>
      </c>
      <c r="G21" s="180">
        <f t="shared" si="2"/>
        <v>1.1451692941939918E-3</v>
      </c>
      <c r="H21" s="212">
        <v>199</v>
      </c>
      <c r="I21" s="180">
        <f t="shared" si="3"/>
        <v>2.4176011079659349E-3</v>
      </c>
      <c r="J21" s="212">
        <v>976</v>
      </c>
      <c r="K21" s="180">
        <f t="shared" si="4"/>
        <v>6.1218857415259549E-3</v>
      </c>
      <c r="L21" s="212">
        <v>54</v>
      </c>
      <c r="M21" s="180">
        <f t="shared" si="5"/>
        <v>5.9013168679307145E-4</v>
      </c>
    </row>
    <row r="22" spans="1:13" ht="24.95" customHeight="1" x14ac:dyDescent="0.25">
      <c r="A22" s="136" t="s">
        <v>72</v>
      </c>
      <c r="B22" s="132">
        <v>86</v>
      </c>
      <c r="C22" s="180">
        <f t="shared" si="0"/>
        <v>6.3049853372434015E-3</v>
      </c>
      <c r="D22" s="212">
        <v>559</v>
      </c>
      <c r="E22" s="180">
        <f t="shared" si="1"/>
        <v>7.9711384896189817E-3</v>
      </c>
      <c r="F22" s="212">
        <v>916</v>
      </c>
      <c r="G22" s="180">
        <f t="shared" si="2"/>
        <v>1.7482917891361607E-2</v>
      </c>
      <c r="H22" s="212">
        <v>122</v>
      </c>
      <c r="I22" s="180">
        <f t="shared" si="3"/>
        <v>1.4821474129238395E-3</v>
      </c>
      <c r="J22" s="212">
        <v>1510</v>
      </c>
      <c r="K22" s="180">
        <f t="shared" si="4"/>
        <v>9.471360112401836E-3</v>
      </c>
      <c r="L22" s="212">
        <v>14</v>
      </c>
      <c r="M22" s="180">
        <f t="shared" si="5"/>
        <v>1.5299710398338889E-4</v>
      </c>
    </row>
    <row r="23" spans="1:13" ht="24.95" customHeight="1" x14ac:dyDescent="0.25">
      <c r="A23" s="136" t="s">
        <v>73</v>
      </c>
      <c r="B23" s="132">
        <v>1071</v>
      </c>
      <c r="C23" s="180">
        <f t="shared" si="0"/>
        <v>7.8519061583577715E-2</v>
      </c>
      <c r="D23" s="212">
        <v>4220</v>
      </c>
      <c r="E23" s="180">
        <f t="shared" si="1"/>
        <v>6.0175678758840979E-2</v>
      </c>
      <c r="F23" s="212">
        <v>1623</v>
      </c>
      <c r="G23" s="180">
        <f t="shared" si="2"/>
        <v>3.0976829407947475E-2</v>
      </c>
      <c r="H23" s="212">
        <v>5671</v>
      </c>
      <c r="I23" s="180">
        <f t="shared" si="3"/>
        <v>6.8895557202386021E-2</v>
      </c>
      <c r="J23" s="212">
        <v>552</v>
      </c>
      <c r="K23" s="180">
        <f t="shared" si="4"/>
        <v>3.4623780013548437E-3</v>
      </c>
      <c r="L23" s="212">
        <v>6476</v>
      </c>
      <c r="M23" s="180">
        <f t="shared" si="5"/>
        <v>7.0772088956887608E-2</v>
      </c>
    </row>
    <row r="24" spans="1:13" ht="24.95" customHeight="1" x14ac:dyDescent="0.25">
      <c r="A24" s="136" t="s">
        <v>74</v>
      </c>
      <c r="B24" s="132">
        <v>3467</v>
      </c>
      <c r="C24" s="180">
        <f t="shared" si="0"/>
        <v>0.25417888563049851</v>
      </c>
      <c r="D24" s="212">
        <v>7892</v>
      </c>
      <c r="E24" s="180">
        <f t="shared" si="1"/>
        <v>0.11253707506274241</v>
      </c>
      <c r="F24" s="212">
        <v>5534</v>
      </c>
      <c r="G24" s="180">
        <f t="shared" si="2"/>
        <v>0.10562278123449249</v>
      </c>
      <c r="H24" s="212">
        <v>17450</v>
      </c>
      <c r="I24" s="180">
        <f t="shared" si="3"/>
        <v>0.2119956750452541</v>
      </c>
      <c r="J24" s="212">
        <v>92</v>
      </c>
      <c r="K24" s="180">
        <f t="shared" si="4"/>
        <v>5.7706300022580728E-4</v>
      </c>
      <c r="L24" s="212">
        <v>20604</v>
      </c>
      <c r="M24" s="180">
        <f t="shared" si="5"/>
        <v>0.22516802360526747</v>
      </c>
    </row>
    <row r="25" spans="1:13" ht="24.95" customHeight="1" x14ac:dyDescent="0.25">
      <c r="A25" s="136" t="s">
        <v>75</v>
      </c>
      <c r="B25" s="132">
        <v>1539</v>
      </c>
      <c r="C25" s="180">
        <f t="shared" si="0"/>
        <v>0.1128299120234604</v>
      </c>
      <c r="D25" s="212">
        <v>8137</v>
      </c>
      <c r="E25" s="180">
        <f t="shared" si="1"/>
        <v>0.11603068674423911</v>
      </c>
      <c r="F25" s="212">
        <v>5153</v>
      </c>
      <c r="G25" s="180">
        <f t="shared" si="2"/>
        <v>9.8350956216360655E-2</v>
      </c>
      <c r="H25" s="212">
        <v>21044</v>
      </c>
      <c r="I25" s="180">
        <f t="shared" si="3"/>
        <v>0.25565827998007606</v>
      </c>
      <c r="J25" s="212">
        <v>5</v>
      </c>
      <c r="K25" s="180">
        <f t="shared" si="4"/>
        <v>3.1362119577489528E-5</v>
      </c>
      <c r="L25" s="212">
        <v>12039</v>
      </c>
      <c r="M25" s="180">
        <f t="shared" si="5"/>
        <v>0.13156658106114419</v>
      </c>
    </row>
    <row r="26" spans="1:13" ht="24.95" customHeight="1" x14ac:dyDescent="0.25">
      <c r="A26" s="136" t="s">
        <v>152</v>
      </c>
      <c r="B26" s="132">
        <v>939</v>
      </c>
      <c r="C26" s="180">
        <f t="shared" si="0"/>
        <v>6.8841642228739008E-2</v>
      </c>
      <c r="D26" s="212">
        <v>5023</v>
      </c>
      <c r="E26" s="180">
        <f t="shared" si="1"/>
        <v>7.1626169290440342E-2</v>
      </c>
      <c r="F26" s="212">
        <v>3503</v>
      </c>
      <c r="G26" s="180">
        <f t="shared" si="2"/>
        <v>6.685880062602588E-2</v>
      </c>
      <c r="H26" s="212">
        <v>4954</v>
      </c>
      <c r="I26" s="180">
        <f t="shared" si="3"/>
        <v>6.0184903964136893E-2</v>
      </c>
      <c r="J26" s="212">
        <v>17</v>
      </c>
      <c r="K26" s="180">
        <f t="shared" si="4"/>
        <v>1.0663120656346439E-4</v>
      </c>
      <c r="L26" s="212">
        <v>6530</v>
      </c>
      <c r="M26" s="180">
        <f t="shared" si="5"/>
        <v>7.1362220643680668E-2</v>
      </c>
    </row>
    <row r="27" spans="1:13" ht="24.95" customHeight="1" x14ac:dyDescent="0.25">
      <c r="A27" s="136" t="s">
        <v>77</v>
      </c>
      <c r="B27" s="132">
        <v>378</v>
      </c>
      <c r="C27" s="180">
        <f t="shared" si="0"/>
        <v>2.7712609970674488E-2</v>
      </c>
      <c r="D27" s="212">
        <v>4599</v>
      </c>
      <c r="E27" s="180">
        <f t="shared" si="1"/>
        <v>6.5580082135523618E-2</v>
      </c>
      <c r="F27" s="212">
        <v>2412</v>
      </c>
      <c r="G27" s="180">
        <f t="shared" si="2"/>
        <v>4.6035805626598467E-2</v>
      </c>
      <c r="H27" s="212">
        <v>1207</v>
      </c>
      <c r="I27" s="180">
        <f t="shared" si="3"/>
        <v>1.4663540388517003E-2</v>
      </c>
      <c r="J27" s="212">
        <v>112801</v>
      </c>
      <c r="K27" s="180">
        <f t="shared" si="4"/>
        <v>0.70753569009207917</v>
      </c>
      <c r="L27" s="212">
        <v>397</v>
      </c>
      <c r="M27" s="180">
        <f t="shared" si="5"/>
        <v>4.3385607343860988E-3</v>
      </c>
    </row>
    <row r="28" spans="1:13" ht="24.95" customHeight="1" x14ac:dyDescent="0.25">
      <c r="A28" s="136" t="s">
        <v>78</v>
      </c>
      <c r="B28" s="132">
        <v>684</v>
      </c>
      <c r="C28" s="180">
        <f t="shared" si="0"/>
        <v>5.0146627565982406E-2</v>
      </c>
      <c r="D28" s="212">
        <v>6152</v>
      </c>
      <c r="E28" s="180">
        <f t="shared" si="1"/>
        <v>8.7725302304357752E-2</v>
      </c>
      <c r="F28" s="212">
        <v>1685</v>
      </c>
      <c r="G28" s="180">
        <f t="shared" si="2"/>
        <v>3.216017101194793E-2</v>
      </c>
      <c r="H28" s="212">
        <v>1636</v>
      </c>
      <c r="I28" s="180">
        <f t="shared" si="3"/>
        <v>1.9875353832322962E-2</v>
      </c>
      <c r="J28" s="212">
        <v>544</v>
      </c>
      <c r="K28" s="180">
        <f t="shared" si="4"/>
        <v>3.4121986100308604E-3</v>
      </c>
      <c r="L28" s="212">
        <v>2244</v>
      </c>
      <c r="M28" s="180">
        <f t="shared" si="5"/>
        <v>2.452325009562319E-2</v>
      </c>
    </row>
    <row r="29" spans="1:13" ht="21.75" customHeight="1" x14ac:dyDescent="0.25">
      <c r="A29" s="323" t="s">
        <v>278</v>
      </c>
      <c r="B29" s="226">
        <f>SUM(B8:B28)</f>
        <v>13640</v>
      </c>
      <c r="C29" s="226"/>
      <c r="D29" s="226">
        <f t="shared" ref="D29:L29" si="6">SUM(D8:D28)</f>
        <v>70128</v>
      </c>
      <c r="E29" s="226"/>
      <c r="F29" s="226">
        <f t="shared" si="6"/>
        <v>52394</v>
      </c>
      <c r="G29" s="226"/>
      <c r="H29" s="226">
        <f t="shared" si="6"/>
        <v>82313</v>
      </c>
      <c r="I29" s="226"/>
      <c r="J29" s="226">
        <f>SUM(J8:J28)</f>
        <v>159428</v>
      </c>
      <c r="K29" s="226"/>
      <c r="L29" s="226">
        <f t="shared" si="6"/>
        <v>91505</v>
      </c>
      <c r="M29" s="226"/>
    </row>
    <row r="30" spans="1:13" ht="15" customHeight="1" x14ac:dyDescent="0.25">
      <c r="A30" s="324"/>
      <c r="B30" s="225">
        <f>B29/$A$31</f>
        <v>2.9057877155907016E-2</v>
      </c>
      <c r="C30" s="225"/>
      <c r="D30" s="225">
        <f>D29/$A$31</f>
        <v>0.14939668689072194</v>
      </c>
      <c r="E30" s="225"/>
      <c r="F30" s="225">
        <f>F29/$A$31</f>
        <v>0.11161718590224283</v>
      </c>
      <c r="G30" s="225"/>
      <c r="H30" s="225">
        <f>H29/$A$31</f>
        <v>0.17535491512713886</v>
      </c>
      <c r="I30" s="225"/>
      <c r="J30" s="225">
        <f>J29/$A$31</f>
        <v>0.33963630786011317</v>
      </c>
      <c r="K30" s="225"/>
      <c r="L30" s="225">
        <f>L29/$A$31</f>
        <v>0.19493702706387619</v>
      </c>
      <c r="M30" s="225"/>
    </row>
    <row r="31" spans="1:13" ht="15" customHeight="1" x14ac:dyDescent="0.25">
      <c r="A31" s="227">
        <f>SUM(B29:M29)</f>
        <v>469408</v>
      </c>
    </row>
    <row r="32" spans="1:13" ht="15" customHeight="1" x14ac:dyDescent="0.25">
      <c r="A32"/>
    </row>
    <row r="33" spans="1:1" ht="15" customHeight="1" x14ac:dyDescent="0.25">
      <c r="A33" s="36"/>
    </row>
  </sheetData>
  <mergeCells count="8">
    <mergeCell ref="A29:A30"/>
    <mergeCell ref="J7:K7"/>
    <mergeCell ref="L7:M7"/>
    <mergeCell ref="B6:M6"/>
    <mergeCell ref="B7:C7"/>
    <mergeCell ref="D7:E7"/>
    <mergeCell ref="F7:G7"/>
    <mergeCell ref="H7:I7"/>
  </mergeCells>
  <conditionalFormatting sqref="C8:C28">
    <cfRule type="dataBar" priority="11">
      <dataBar>
        <cfvo type="min"/>
        <cfvo type="max"/>
        <color rgb="FFFFB628"/>
      </dataBar>
      <extLst>
        <ext xmlns:x14="http://schemas.microsoft.com/office/spreadsheetml/2009/9/main" uri="{B025F937-C7B1-47D3-B67F-A62EFF666E3E}">
          <x14:id>{8968FDB5-3B4B-426B-8D31-F73BDDE92776}</x14:id>
        </ext>
      </extLst>
    </cfRule>
  </conditionalFormatting>
  <conditionalFormatting sqref="E8:E28">
    <cfRule type="dataBar" priority="10">
      <dataBar>
        <cfvo type="min"/>
        <cfvo type="max"/>
        <color rgb="FFFFB628"/>
      </dataBar>
      <extLst>
        <ext xmlns:x14="http://schemas.microsoft.com/office/spreadsheetml/2009/9/main" uri="{B025F937-C7B1-47D3-B67F-A62EFF666E3E}">
          <x14:id>{C7D4B19C-6C9D-4AED-881B-85A47C25FFF7}</x14:id>
        </ext>
      </extLst>
    </cfRule>
  </conditionalFormatting>
  <conditionalFormatting sqref="G8:G28">
    <cfRule type="dataBar" priority="13">
      <dataBar>
        <cfvo type="min"/>
        <cfvo type="max"/>
        <color rgb="FFFFB628"/>
      </dataBar>
      <extLst>
        <ext xmlns:x14="http://schemas.microsoft.com/office/spreadsheetml/2009/9/main" uri="{B025F937-C7B1-47D3-B67F-A62EFF666E3E}">
          <x14:id>{17B9103A-EDE6-4DB0-AD27-879DA76E2FF1}</x14:id>
        </ext>
      </extLst>
    </cfRule>
  </conditionalFormatting>
  <conditionalFormatting sqref="I8:I28">
    <cfRule type="dataBar" priority="8">
      <dataBar>
        <cfvo type="min"/>
        <cfvo type="max"/>
        <color rgb="FFFFB628"/>
      </dataBar>
      <extLst>
        <ext xmlns:x14="http://schemas.microsoft.com/office/spreadsheetml/2009/9/main" uri="{B025F937-C7B1-47D3-B67F-A62EFF666E3E}">
          <x14:id>{779EE52C-FBE4-408A-9189-D60521B02491}</x14:id>
        </ext>
      </extLst>
    </cfRule>
  </conditionalFormatting>
  <conditionalFormatting sqref="K8:K28">
    <cfRule type="dataBar" priority="6">
      <dataBar>
        <cfvo type="min"/>
        <cfvo type="max"/>
        <color rgb="FFFFB628"/>
      </dataBar>
      <extLst>
        <ext xmlns:x14="http://schemas.microsoft.com/office/spreadsheetml/2009/9/main" uri="{B025F937-C7B1-47D3-B67F-A62EFF666E3E}">
          <x14:id>{994CE8D1-3387-489A-A7AB-8157A4E44E11}</x14:id>
        </ext>
      </extLst>
    </cfRule>
  </conditionalFormatting>
  <conditionalFormatting sqref="M8:M28">
    <cfRule type="dataBar" priority="4">
      <dataBar>
        <cfvo type="min"/>
        <cfvo type="max"/>
        <color rgb="FFFFB628"/>
      </dataBar>
      <extLst>
        <ext xmlns:x14="http://schemas.microsoft.com/office/spreadsheetml/2009/9/main" uri="{B025F937-C7B1-47D3-B67F-A62EFF666E3E}">
          <x14:id>{A9D3404E-6D31-461B-8AA4-218EC03A8713}</x14:id>
        </ext>
      </extLst>
    </cfRule>
  </conditionalFormatting>
  <pageMargins left="0.70866141732283472" right="0.70866141732283472" top="0.74803149606299213" bottom="0.74803149606299213" header="0.31496062992125984" footer="0.31496062992125984"/>
  <pageSetup scale="67"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8968FDB5-3B4B-426B-8D31-F73BDDE92776}">
            <x14:dataBar minLength="0" maxLength="100" border="1" negativeBarBorderColorSameAsPositive="0">
              <x14:cfvo type="autoMin"/>
              <x14:cfvo type="autoMax"/>
              <x14:borderColor rgb="FFFFB628"/>
              <x14:negativeFillColor rgb="FFFF0000"/>
              <x14:negativeBorderColor rgb="FFFF0000"/>
              <x14:axisColor rgb="FF000000"/>
            </x14:dataBar>
          </x14:cfRule>
          <xm:sqref>C8:C28</xm:sqref>
        </x14:conditionalFormatting>
        <x14:conditionalFormatting xmlns:xm="http://schemas.microsoft.com/office/excel/2006/main">
          <x14:cfRule type="dataBar" id="{C7D4B19C-6C9D-4AED-881B-85A47C25FFF7}">
            <x14:dataBar minLength="0" maxLength="100" border="1" negativeBarBorderColorSameAsPositive="0">
              <x14:cfvo type="autoMin"/>
              <x14:cfvo type="autoMax"/>
              <x14:borderColor rgb="FFFFB628"/>
              <x14:negativeFillColor rgb="FFFF0000"/>
              <x14:negativeBorderColor rgb="FFFF0000"/>
              <x14:axisColor rgb="FF000000"/>
            </x14:dataBar>
          </x14:cfRule>
          <xm:sqref>E8:E28</xm:sqref>
        </x14:conditionalFormatting>
        <x14:conditionalFormatting xmlns:xm="http://schemas.microsoft.com/office/excel/2006/main">
          <x14:cfRule type="dataBar" id="{17B9103A-EDE6-4DB0-AD27-879DA76E2FF1}">
            <x14:dataBar minLength="0" maxLength="100" border="1" negativeBarBorderColorSameAsPositive="0">
              <x14:cfvo type="autoMin"/>
              <x14:cfvo type="autoMax"/>
              <x14:borderColor rgb="FFFFB628"/>
              <x14:negativeFillColor rgb="FFFF0000"/>
              <x14:negativeBorderColor rgb="FFFF0000"/>
              <x14:axisColor rgb="FF000000"/>
            </x14:dataBar>
          </x14:cfRule>
          <xm:sqref>G8:G28</xm:sqref>
        </x14:conditionalFormatting>
        <x14:conditionalFormatting xmlns:xm="http://schemas.microsoft.com/office/excel/2006/main">
          <x14:cfRule type="dataBar" id="{779EE52C-FBE4-408A-9189-D60521B02491}">
            <x14:dataBar minLength="0" maxLength="100" border="1" negativeBarBorderColorSameAsPositive="0">
              <x14:cfvo type="autoMin"/>
              <x14:cfvo type="autoMax"/>
              <x14:borderColor rgb="FFFFB628"/>
              <x14:negativeFillColor rgb="FFFF0000"/>
              <x14:negativeBorderColor rgb="FFFF0000"/>
              <x14:axisColor rgb="FF000000"/>
            </x14:dataBar>
          </x14:cfRule>
          <xm:sqref>I8:I28</xm:sqref>
        </x14:conditionalFormatting>
        <x14:conditionalFormatting xmlns:xm="http://schemas.microsoft.com/office/excel/2006/main">
          <x14:cfRule type="dataBar" id="{994CE8D1-3387-489A-A7AB-8157A4E44E11}">
            <x14:dataBar minLength="0" maxLength="100" border="1" negativeBarBorderColorSameAsPositive="0">
              <x14:cfvo type="autoMin"/>
              <x14:cfvo type="autoMax"/>
              <x14:borderColor rgb="FFFFB628"/>
              <x14:negativeFillColor rgb="FFFF0000"/>
              <x14:negativeBorderColor rgb="FFFF0000"/>
              <x14:axisColor rgb="FF000000"/>
            </x14:dataBar>
          </x14:cfRule>
          <xm:sqref>K8:K28</xm:sqref>
        </x14:conditionalFormatting>
        <x14:conditionalFormatting xmlns:xm="http://schemas.microsoft.com/office/excel/2006/main">
          <x14:cfRule type="dataBar" id="{A9D3404E-6D31-461B-8AA4-218EC03A8713}">
            <x14:dataBar minLength="0" maxLength="100" border="1" negativeBarBorderColorSameAsPositive="0">
              <x14:cfvo type="autoMin"/>
              <x14:cfvo type="autoMax"/>
              <x14:borderColor rgb="FFFFB628"/>
              <x14:negativeFillColor rgb="FFFF0000"/>
              <x14:negativeBorderColor rgb="FFFF0000"/>
              <x14:axisColor rgb="FF000000"/>
            </x14:dataBar>
          </x14:cfRule>
          <xm:sqref>M8:M28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23CD5-B14A-4FBA-87D4-8ED29E4C9AD5}">
  <sheetPr>
    <tabColor rgb="FFFF0000"/>
    <pageSetUpPr fitToPage="1"/>
  </sheetPr>
  <dimension ref="A3:I30"/>
  <sheetViews>
    <sheetView topLeftCell="A10" workbookViewId="0">
      <selection activeCell="B30" sqref="B30"/>
    </sheetView>
  </sheetViews>
  <sheetFormatPr baseColWidth="10" defaultColWidth="10.85546875" defaultRowHeight="15" customHeight="1" x14ac:dyDescent="0.25"/>
  <cols>
    <col min="1" max="1" width="36.7109375" style="1" customWidth="1"/>
    <col min="2" max="2" width="11.5703125" style="39" bestFit="1" customWidth="1"/>
    <col min="3" max="3" width="11" style="39" bestFit="1" customWidth="1"/>
    <col min="4" max="4" width="11.42578125" style="4" bestFit="1" customWidth="1"/>
    <col min="5" max="5" width="11" style="4" bestFit="1" customWidth="1"/>
    <col min="6" max="6" width="9.85546875" style="1" hidden="1" customWidth="1"/>
    <col min="7" max="7" width="12.5703125" style="257" customWidth="1"/>
    <col min="8" max="16384" width="10.85546875" style="1"/>
  </cols>
  <sheetData>
    <row r="3" spans="1:9" ht="15" customHeight="1" x14ac:dyDescent="0.25">
      <c r="F3" s="256">
        <v>1</v>
      </c>
    </row>
    <row r="4" spans="1:9" ht="30" customHeight="1" x14ac:dyDescent="0.25">
      <c r="A4" s="177" t="s">
        <v>309</v>
      </c>
      <c r="I4" s="76"/>
    </row>
    <row r="5" spans="1:9" ht="11.25" customHeight="1" x14ac:dyDescent="0.25">
      <c r="A5" s="177"/>
      <c r="I5" s="76"/>
    </row>
    <row r="6" spans="1:9" ht="15" customHeight="1" x14ac:dyDescent="0.25">
      <c r="A6" s="133"/>
      <c r="I6" s="76"/>
    </row>
    <row r="7" spans="1:9" ht="20.25" customHeight="1" x14ac:dyDescent="0.25">
      <c r="A7" s="329" t="s">
        <v>226</v>
      </c>
      <c r="B7" s="328" t="s">
        <v>231</v>
      </c>
      <c r="C7" s="328"/>
      <c r="D7" s="328" t="s">
        <v>232</v>
      </c>
      <c r="E7" s="328"/>
      <c r="F7" s="288" t="s">
        <v>252</v>
      </c>
      <c r="G7" s="330" t="s">
        <v>252</v>
      </c>
    </row>
    <row r="8" spans="1:9" ht="30" customHeight="1" x14ac:dyDescent="0.25">
      <c r="A8" s="329"/>
      <c r="B8" s="259" t="s">
        <v>233</v>
      </c>
      <c r="C8" s="259" t="s">
        <v>5</v>
      </c>
      <c r="D8" s="259" t="s">
        <v>233</v>
      </c>
      <c r="E8" s="259" t="s">
        <v>5</v>
      </c>
      <c r="F8" s="288"/>
      <c r="G8" s="330"/>
    </row>
    <row r="9" spans="1:9" ht="24.95" customHeight="1" x14ac:dyDescent="0.25">
      <c r="A9" s="136" t="s">
        <v>58</v>
      </c>
      <c r="B9" s="132">
        <v>3468</v>
      </c>
      <c r="C9" s="131">
        <f>B9/$B$30</f>
        <v>9.1904554946627519E-3</v>
      </c>
      <c r="D9" s="132">
        <v>3803</v>
      </c>
      <c r="E9" s="131">
        <f>D9/$D$30</f>
        <v>8.1016940486740747E-3</v>
      </c>
      <c r="F9" s="131">
        <f>D9/B9</f>
        <v>1.0965974625144175</v>
      </c>
      <c r="G9" s="258">
        <f t="shared" ref="G9:G29" si="0">F9-$F$3</f>
        <v>9.6597462514417476E-2</v>
      </c>
    </row>
    <row r="10" spans="1:9" ht="24.95" customHeight="1" x14ac:dyDescent="0.25">
      <c r="A10" s="136" t="s">
        <v>59</v>
      </c>
      <c r="B10" s="132">
        <v>10742</v>
      </c>
      <c r="C10" s="131">
        <f t="shared" ref="C10:C29" si="1">B10/$B$30</f>
        <v>2.8467091385140506E-2</v>
      </c>
      <c r="D10" s="132">
        <v>11003</v>
      </c>
      <c r="E10" s="131">
        <f t="shared" ref="E10:E29" si="2">D10/$D$30</f>
        <v>2.344016292862499E-2</v>
      </c>
      <c r="F10" s="131">
        <f t="shared" ref="F10:F30" si="3">D10/B10</f>
        <v>1.0242971513684602</v>
      </c>
      <c r="G10" s="258">
        <f t="shared" si="0"/>
        <v>2.4297151368460224E-2</v>
      </c>
    </row>
    <row r="11" spans="1:9" ht="24.95" customHeight="1" x14ac:dyDescent="0.25">
      <c r="A11" s="136" t="s">
        <v>60</v>
      </c>
      <c r="B11" s="132">
        <v>54935</v>
      </c>
      <c r="C11" s="131">
        <f t="shared" si="1"/>
        <v>0.14558179717396144</v>
      </c>
      <c r="D11" s="132">
        <v>54909</v>
      </c>
      <c r="E11" s="131">
        <f t="shared" si="2"/>
        <v>0.11697499829572568</v>
      </c>
      <c r="F11" s="131">
        <f t="shared" si="3"/>
        <v>0.99952671338855015</v>
      </c>
      <c r="G11" s="258">
        <f t="shared" si="0"/>
        <v>-4.732866114498524E-4</v>
      </c>
    </row>
    <row r="12" spans="1:9" ht="24.95" customHeight="1" x14ac:dyDescent="0.25">
      <c r="A12" s="136" t="s">
        <v>61</v>
      </c>
      <c r="B12" s="132">
        <v>696</v>
      </c>
      <c r="C12" s="131">
        <f t="shared" si="1"/>
        <v>1.8444512757454657E-3</v>
      </c>
      <c r="D12" s="132">
        <v>774</v>
      </c>
      <c r="E12" s="131">
        <f t="shared" si="2"/>
        <v>1.6488854045947235E-3</v>
      </c>
      <c r="F12" s="131">
        <f t="shared" si="3"/>
        <v>1.1120689655172413</v>
      </c>
      <c r="G12" s="258">
        <f t="shared" si="0"/>
        <v>0.11206896551724133</v>
      </c>
    </row>
    <row r="13" spans="1:9" ht="24.95" customHeight="1" x14ac:dyDescent="0.25">
      <c r="A13" s="136" t="s">
        <v>62</v>
      </c>
      <c r="B13" s="132">
        <v>61</v>
      </c>
      <c r="C13" s="131">
        <f t="shared" si="1"/>
        <v>1.6165449399493305E-4</v>
      </c>
      <c r="D13" s="132">
        <v>86</v>
      </c>
      <c r="E13" s="131">
        <f t="shared" si="2"/>
        <v>1.8320948939941372E-4</v>
      </c>
      <c r="F13" s="131">
        <f t="shared" si="3"/>
        <v>1.4098360655737705</v>
      </c>
      <c r="G13" s="258">
        <f t="shared" si="0"/>
        <v>0.4098360655737705</v>
      </c>
    </row>
    <row r="14" spans="1:9" ht="24.95" customHeight="1" x14ac:dyDescent="0.25">
      <c r="A14" s="136" t="s">
        <v>63</v>
      </c>
      <c r="B14" s="132">
        <v>317</v>
      </c>
      <c r="C14" s="131">
        <f t="shared" si="1"/>
        <v>8.4007335403924225E-4</v>
      </c>
      <c r="D14" s="132">
        <v>196</v>
      </c>
      <c r="E14" s="131">
        <f t="shared" si="2"/>
        <v>4.1754720839866382E-4</v>
      </c>
      <c r="F14" s="131">
        <f t="shared" si="3"/>
        <v>0.6182965299684543</v>
      </c>
      <c r="G14" s="258">
        <f t="shared" si="0"/>
        <v>-0.3817034700315457</v>
      </c>
    </row>
    <row r="15" spans="1:9" ht="24.95" customHeight="1" x14ac:dyDescent="0.25">
      <c r="A15" s="136" t="s">
        <v>64</v>
      </c>
      <c r="B15" s="132">
        <v>10344</v>
      </c>
      <c r="C15" s="131">
        <f t="shared" si="1"/>
        <v>2.7412362063665371E-2</v>
      </c>
      <c r="D15" s="132">
        <v>12703</v>
      </c>
      <c r="E15" s="131">
        <f t="shared" si="2"/>
        <v>2.7061745858613401E-2</v>
      </c>
      <c r="F15" s="131">
        <f t="shared" si="3"/>
        <v>1.2280549110595513</v>
      </c>
      <c r="G15" s="258">
        <f t="shared" si="0"/>
        <v>0.22805491105955134</v>
      </c>
    </row>
    <row r="16" spans="1:9" ht="24.95" customHeight="1" x14ac:dyDescent="0.25">
      <c r="A16" s="136" t="s">
        <v>65</v>
      </c>
      <c r="B16" s="132">
        <v>798</v>
      </c>
      <c r="C16" s="131">
        <f t="shared" si="1"/>
        <v>2.1147587902943703E-3</v>
      </c>
      <c r="D16" s="132">
        <v>779</v>
      </c>
      <c r="E16" s="131">
        <f t="shared" si="2"/>
        <v>1.6595371190946894E-3</v>
      </c>
      <c r="F16" s="131">
        <f>D16/B16</f>
        <v>0.97619047619047616</v>
      </c>
      <c r="G16" s="258">
        <f t="shared" si="0"/>
        <v>-2.3809523809523836E-2</v>
      </c>
    </row>
    <row r="17" spans="1:7" ht="24.95" customHeight="1" x14ac:dyDescent="0.25">
      <c r="A17" s="136" t="s">
        <v>66</v>
      </c>
      <c r="B17" s="132">
        <v>16942</v>
      </c>
      <c r="C17" s="131">
        <f t="shared" si="1"/>
        <v>4.489754815183862E-2</v>
      </c>
      <c r="D17" s="132">
        <v>16059</v>
      </c>
      <c r="E17" s="131">
        <f t="shared" si="2"/>
        <v>3.4211176630990527E-2</v>
      </c>
      <c r="F17" s="131">
        <f t="shared" si="3"/>
        <v>0.94788100578444101</v>
      </c>
      <c r="G17" s="258">
        <f t="shared" si="0"/>
        <v>-5.2118994215558989E-2</v>
      </c>
    </row>
    <row r="18" spans="1:7" ht="24.95" customHeight="1" x14ac:dyDescent="0.25">
      <c r="A18" s="136" t="s">
        <v>153</v>
      </c>
      <c r="B18" s="132">
        <v>41335</v>
      </c>
      <c r="C18" s="131">
        <f t="shared" si="1"/>
        <v>0.10954079523410751</v>
      </c>
      <c r="D18" s="132">
        <v>41157</v>
      </c>
      <c r="E18" s="131">
        <f t="shared" si="2"/>
        <v>8.7678522735019429E-2</v>
      </c>
      <c r="F18" s="131">
        <f t="shared" si="3"/>
        <v>0.99569372202733764</v>
      </c>
      <c r="G18" s="258">
        <f t="shared" si="0"/>
        <v>-4.3062779726623646E-3</v>
      </c>
    </row>
    <row r="19" spans="1:7" ht="24.95" customHeight="1" x14ac:dyDescent="0.25">
      <c r="A19" s="136" t="s">
        <v>68</v>
      </c>
      <c r="B19" s="132">
        <v>9225</v>
      </c>
      <c r="C19" s="131">
        <f t="shared" si="1"/>
        <v>2.4446929624643565E-2</v>
      </c>
      <c r="D19" s="132">
        <v>9917</v>
      </c>
      <c r="E19" s="131">
        <f t="shared" si="2"/>
        <v>2.1126610539232395E-2</v>
      </c>
      <c r="F19" s="131">
        <f t="shared" si="3"/>
        <v>1.0750135501355014</v>
      </c>
      <c r="G19" s="258">
        <f t="shared" si="0"/>
        <v>7.5013550135501372E-2</v>
      </c>
    </row>
    <row r="20" spans="1:7" ht="24.95" customHeight="1" x14ac:dyDescent="0.25">
      <c r="A20" s="136" t="s">
        <v>69</v>
      </c>
      <c r="B20" s="132">
        <v>5783</v>
      </c>
      <c r="C20" s="131">
        <f t="shared" si="1"/>
        <v>1.5325376045454064E-2</v>
      </c>
      <c r="D20" s="132">
        <v>5892</v>
      </c>
      <c r="E20" s="131">
        <f t="shared" si="2"/>
        <v>1.2551980366759833E-2</v>
      </c>
      <c r="F20" s="131">
        <f t="shared" si="3"/>
        <v>1.0188483486079889</v>
      </c>
      <c r="G20" s="258">
        <f t="shared" si="0"/>
        <v>1.8848348607988896E-2</v>
      </c>
    </row>
    <row r="21" spans="1:7" ht="24.95" customHeight="1" x14ac:dyDescent="0.25">
      <c r="A21" s="136" t="s">
        <v>70</v>
      </c>
      <c r="B21" s="132">
        <v>8094</v>
      </c>
      <c r="C21" s="131">
        <f t="shared" si="1"/>
        <v>2.1449696301557183E-2</v>
      </c>
      <c r="D21" s="132">
        <v>11131</v>
      </c>
      <c r="E21" s="131">
        <f t="shared" si="2"/>
        <v>2.3712846819824118E-2</v>
      </c>
      <c r="F21" s="131">
        <f t="shared" si="3"/>
        <v>1.3752162095379292</v>
      </c>
      <c r="G21" s="258">
        <f t="shared" si="0"/>
        <v>0.37521620953792922</v>
      </c>
    </row>
    <row r="22" spans="1:7" ht="24.95" customHeight="1" x14ac:dyDescent="0.25">
      <c r="A22" s="136" t="s">
        <v>71</v>
      </c>
      <c r="B22" s="132">
        <v>404</v>
      </c>
      <c r="C22" s="131">
        <f t="shared" si="1"/>
        <v>1.0706297635074255E-3</v>
      </c>
      <c r="D22" s="132">
        <v>912</v>
      </c>
      <c r="E22" s="131">
        <f t="shared" si="2"/>
        <v>1.9428727247937827E-3</v>
      </c>
      <c r="F22" s="131">
        <f t="shared" si="3"/>
        <v>2.2574257425742572</v>
      </c>
      <c r="G22" s="258">
        <f t="shared" si="0"/>
        <v>1.2574257425742572</v>
      </c>
    </row>
    <row r="23" spans="1:7" ht="24.95" customHeight="1" x14ac:dyDescent="0.25">
      <c r="A23" s="136" t="s">
        <v>72</v>
      </c>
      <c r="B23" s="132">
        <v>1732</v>
      </c>
      <c r="C23" s="131">
        <f t="shared" si="1"/>
        <v>4.5899275999872801E-3</v>
      </c>
      <c r="D23" s="132">
        <v>1803</v>
      </c>
      <c r="E23" s="131">
        <f t="shared" si="2"/>
        <v>3.8410082486877088E-3</v>
      </c>
      <c r="F23" s="131">
        <f t="shared" si="3"/>
        <v>1.0409930715935334</v>
      </c>
      <c r="G23" s="258">
        <f t="shared" si="0"/>
        <v>4.0993071593533381E-2</v>
      </c>
    </row>
    <row r="24" spans="1:7" ht="24.95" customHeight="1" x14ac:dyDescent="0.25">
      <c r="A24" s="136" t="s">
        <v>73</v>
      </c>
      <c r="B24" s="132">
        <v>19792</v>
      </c>
      <c r="C24" s="131">
        <f t="shared" si="1"/>
        <v>5.2450258117175658E-2</v>
      </c>
      <c r="D24" s="132">
        <v>24798</v>
      </c>
      <c r="E24" s="131">
        <f t="shared" si="2"/>
        <v>5.2828243234030951E-2</v>
      </c>
      <c r="F24" s="131">
        <f t="shared" si="3"/>
        <v>1.252930476960388</v>
      </c>
      <c r="G24" s="258">
        <f t="shared" si="0"/>
        <v>0.25293047696038795</v>
      </c>
    </row>
    <row r="25" spans="1:7" ht="24.95" customHeight="1" x14ac:dyDescent="0.25">
      <c r="A25" s="136" t="s">
        <v>74</v>
      </c>
      <c r="B25" s="132">
        <v>61002</v>
      </c>
      <c r="C25" s="131">
        <f t="shared" si="1"/>
        <v>0.16165979414227716</v>
      </c>
      <c r="D25" s="132">
        <v>64330</v>
      </c>
      <c r="E25" s="131">
        <f t="shared" si="2"/>
        <v>0.13704495875656145</v>
      </c>
      <c r="F25" s="131">
        <f t="shared" si="3"/>
        <v>1.0545555883413658</v>
      </c>
      <c r="G25" s="258">
        <f t="shared" si="0"/>
        <v>5.4555588341365757E-2</v>
      </c>
    </row>
    <row r="26" spans="1:7" ht="24.95" customHeight="1" x14ac:dyDescent="0.25">
      <c r="A26" s="136" t="s">
        <v>75</v>
      </c>
      <c r="B26" s="132">
        <v>93640</v>
      </c>
      <c r="C26" s="131">
        <f t="shared" si="1"/>
        <v>0.24815289865058249</v>
      </c>
      <c r="D26" s="132">
        <v>160713</v>
      </c>
      <c r="E26" s="131">
        <f t="shared" si="2"/>
        <v>0.34237379848660443</v>
      </c>
      <c r="F26" s="131">
        <f t="shared" si="3"/>
        <v>1.7162857753096967</v>
      </c>
      <c r="G26" s="258">
        <f t="shared" si="0"/>
        <v>0.71628577530969673</v>
      </c>
    </row>
    <row r="27" spans="1:7" ht="24.95" customHeight="1" x14ac:dyDescent="0.25">
      <c r="A27" s="136" t="s">
        <v>152</v>
      </c>
      <c r="B27" s="132">
        <v>21417</v>
      </c>
      <c r="C27" s="131">
        <f t="shared" si="1"/>
        <v>5.6756627834253795E-2</v>
      </c>
      <c r="D27" s="132">
        <v>24381</v>
      </c>
      <c r="E27" s="131">
        <f t="shared" si="2"/>
        <v>5.1939890244733791E-2</v>
      </c>
      <c r="F27" s="131">
        <f t="shared" si="3"/>
        <v>1.1383947331559041</v>
      </c>
      <c r="G27" s="258">
        <f t="shared" si="0"/>
        <v>0.13839473315590411</v>
      </c>
    </row>
    <row r="28" spans="1:7" ht="24.95" customHeight="1" x14ac:dyDescent="0.25">
      <c r="A28" s="136" t="s">
        <v>77</v>
      </c>
      <c r="B28" s="132">
        <v>7563</v>
      </c>
      <c r="C28" s="131">
        <f t="shared" si="1"/>
        <v>2.0042507181699653E-2</v>
      </c>
      <c r="D28" s="132">
        <v>9713</v>
      </c>
      <c r="E28" s="131">
        <f t="shared" si="2"/>
        <v>2.0692020587633784E-2</v>
      </c>
      <c r="F28" s="131">
        <f t="shared" si="3"/>
        <v>1.2842787253735291</v>
      </c>
      <c r="G28" s="258">
        <f t="shared" si="0"/>
        <v>0.28427872537352905</v>
      </c>
    </row>
    <row r="29" spans="1:7" ht="24.95" customHeight="1" x14ac:dyDescent="0.25">
      <c r="A29" s="136" t="s">
        <v>78</v>
      </c>
      <c r="B29" s="132">
        <v>9058</v>
      </c>
      <c r="C29" s="131">
        <f t="shared" si="1"/>
        <v>2.4004367321411535E-2</v>
      </c>
      <c r="D29" s="132">
        <v>14349</v>
      </c>
      <c r="E29" s="131">
        <f t="shared" si="2"/>
        <v>3.0568290272002183E-2</v>
      </c>
      <c r="F29" s="131">
        <f t="shared" si="3"/>
        <v>1.5841245308015015</v>
      </c>
      <c r="G29" s="258">
        <f t="shared" si="0"/>
        <v>0.58412453080150151</v>
      </c>
    </row>
    <row r="30" spans="1:7" ht="15" customHeight="1" x14ac:dyDescent="0.25">
      <c r="B30" s="211">
        <f>SUM(B9:B29)</f>
        <v>377348</v>
      </c>
      <c r="D30" s="211">
        <f>SUM(D9:D29)</f>
        <v>469408</v>
      </c>
      <c r="F30" s="131">
        <f t="shared" si="3"/>
        <v>1.2439657822487464</v>
      </c>
    </row>
  </sheetData>
  <mergeCells count="5">
    <mergeCell ref="B7:C7"/>
    <mergeCell ref="D7:E7"/>
    <mergeCell ref="F7:F8"/>
    <mergeCell ref="A7:A8"/>
    <mergeCell ref="G7:G8"/>
  </mergeCells>
  <conditionalFormatting sqref="C9:C29">
    <cfRule type="dataBar" priority="4">
      <dataBar>
        <cfvo type="min"/>
        <cfvo type="max"/>
        <color rgb="FFFFB628"/>
      </dataBar>
      <extLst>
        <ext xmlns:x14="http://schemas.microsoft.com/office/spreadsheetml/2009/9/main" uri="{B025F937-C7B1-47D3-B67F-A62EFF666E3E}">
          <x14:id>{FCD310CA-AFFC-4B05-9CB9-9F9249568FB4}</x14:id>
        </ext>
      </extLst>
    </cfRule>
  </conditionalFormatting>
  <conditionalFormatting sqref="E9:E29">
    <cfRule type="dataBar" priority="3">
      <dataBar>
        <cfvo type="min"/>
        <cfvo type="max"/>
        <color rgb="FFFFB628"/>
      </dataBar>
      <extLst>
        <ext xmlns:x14="http://schemas.microsoft.com/office/spreadsheetml/2009/9/main" uri="{B025F937-C7B1-47D3-B67F-A62EFF666E3E}">
          <x14:id>{56783F93-4F55-48B0-AFDA-C1717E451311}</x14:id>
        </ext>
      </extLst>
    </cfRule>
  </conditionalFormatting>
  <conditionalFormatting sqref="F9:F30">
    <cfRule type="colorScale" priority="2">
      <colorScale>
        <cfvo type="min"/>
        <cfvo type="max"/>
        <color rgb="FFFA5D06"/>
        <color theme="4" tint="0.79998168889431442"/>
      </colorScale>
    </cfRule>
  </conditionalFormatting>
  <pageMargins left="0.70866141732283472" right="0.70866141732283472" top="0.74803149606299213" bottom="0.74803149606299213" header="0.31496062992125984" footer="0.31496062992125984"/>
  <pageSetup scale="95"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FCD310CA-AFFC-4B05-9CB9-9F9249568FB4}">
            <x14:dataBar minLength="0" maxLength="100" border="1" negativeBarBorderColorSameAsPositive="0">
              <x14:cfvo type="autoMin"/>
              <x14:cfvo type="autoMax"/>
              <x14:borderColor rgb="FFFFB628"/>
              <x14:negativeFillColor rgb="FFFF0000"/>
              <x14:negativeBorderColor rgb="FFFF0000"/>
              <x14:axisColor rgb="FF000000"/>
            </x14:dataBar>
          </x14:cfRule>
          <xm:sqref>C9:C29</xm:sqref>
        </x14:conditionalFormatting>
        <x14:conditionalFormatting xmlns:xm="http://schemas.microsoft.com/office/excel/2006/main">
          <x14:cfRule type="dataBar" id="{56783F93-4F55-48B0-AFDA-C1717E451311}">
            <x14:dataBar minLength="0" maxLength="100" border="1" negativeBarBorderColorSameAsPositive="0">
              <x14:cfvo type="autoMin"/>
              <x14:cfvo type="autoMax"/>
              <x14:borderColor rgb="FFFFB628"/>
              <x14:negativeFillColor rgb="FFFF0000"/>
              <x14:negativeBorderColor rgb="FFFF0000"/>
              <x14:axisColor rgb="FF000000"/>
            </x14:dataBar>
          </x14:cfRule>
          <xm:sqref>E9:E29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F97AF-D02E-4D34-92BE-4EB283F5E173}">
  <sheetPr>
    <pageSetUpPr fitToPage="1"/>
  </sheetPr>
  <dimension ref="A4:O30"/>
  <sheetViews>
    <sheetView workbookViewId="0">
      <selection activeCell="H31" sqref="H31"/>
    </sheetView>
  </sheetViews>
  <sheetFormatPr baseColWidth="10" defaultColWidth="10.85546875" defaultRowHeight="15" customHeight="1" x14ac:dyDescent="0.25"/>
  <cols>
    <col min="1" max="1" width="28.7109375" style="1" customWidth="1"/>
    <col min="2" max="2" width="9.7109375" style="1" bestFit="1" customWidth="1"/>
    <col min="3" max="3" width="8.140625" style="1" bestFit="1" customWidth="1"/>
    <col min="4" max="4" width="9.7109375" style="4" bestFit="1" customWidth="1"/>
    <col min="5" max="5" width="8.140625" style="2" bestFit="1" customWidth="1"/>
    <col min="6" max="6" width="12.28515625" style="1" customWidth="1"/>
    <col min="7" max="16384" width="10.85546875" style="1"/>
  </cols>
  <sheetData>
    <row r="4" spans="1:15" ht="15" customHeight="1" x14ac:dyDescent="0.25">
      <c r="A4" s="133" t="s">
        <v>257</v>
      </c>
      <c r="B4" s="133"/>
      <c r="C4" s="133"/>
      <c r="O4" s="76"/>
    </row>
    <row r="5" spans="1:15" ht="15" customHeight="1" x14ac:dyDescent="0.25">
      <c r="A5" s="178"/>
      <c r="B5" s="331" t="s">
        <v>226</v>
      </c>
      <c r="C5" s="331"/>
      <c r="D5" s="331"/>
      <c r="E5" s="331"/>
      <c r="F5" s="331"/>
      <c r="O5" s="76"/>
    </row>
    <row r="6" spans="1:15" ht="15" customHeight="1" x14ac:dyDescent="0.25">
      <c r="A6" s="133"/>
      <c r="B6" s="133"/>
      <c r="C6" s="133"/>
      <c r="O6" s="76"/>
    </row>
    <row r="7" spans="1:15" ht="15" customHeight="1" x14ac:dyDescent="0.25">
      <c r="A7" s="332" t="s">
        <v>212</v>
      </c>
      <c r="B7" s="333" t="s">
        <v>231</v>
      </c>
      <c r="C7" s="334"/>
      <c r="D7" s="335" t="s">
        <v>232</v>
      </c>
      <c r="E7" s="335"/>
      <c r="F7" s="336" t="s">
        <v>256</v>
      </c>
    </row>
    <row r="8" spans="1:15" ht="27" customHeight="1" x14ac:dyDescent="0.25">
      <c r="A8" s="332"/>
      <c r="B8" s="164" t="s">
        <v>226</v>
      </c>
      <c r="C8" s="164" t="s">
        <v>5</v>
      </c>
      <c r="D8" s="165" t="s">
        <v>226</v>
      </c>
      <c r="E8" s="165" t="s">
        <v>5</v>
      </c>
      <c r="F8" s="337"/>
    </row>
    <row r="9" spans="1:15" ht="12.75" x14ac:dyDescent="0.25">
      <c r="A9" s="146" t="s">
        <v>58</v>
      </c>
      <c r="B9" s="172">
        <v>3957</v>
      </c>
      <c r="C9" s="168">
        <f>B9/$B$30</f>
        <v>1.172041609402398E-2</v>
      </c>
      <c r="D9" s="166">
        <v>4450</v>
      </c>
      <c r="E9" s="168">
        <f>D9/$D$30</f>
        <v>1.1917418981636462E-2</v>
      </c>
      <c r="F9" s="182">
        <f>D9/B9</f>
        <v>1.1245893353550669</v>
      </c>
    </row>
    <row r="10" spans="1:15" ht="12.75" x14ac:dyDescent="0.25">
      <c r="A10" s="146" t="s">
        <v>59</v>
      </c>
      <c r="B10" s="172">
        <v>10582</v>
      </c>
      <c r="C10" s="168">
        <f t="shared" ref="C10:C29" si="0">B10/$B$30</f>
        <v>3.1343301265342877E-2</v>
      </c>
      <c r="D10" s="166">
        <v>11181</v>
      </c>
      <c r="E10" s="168">
        <f t="shared" ref="E10:E29" si="1">D10/$D$30</f>
        <v>2.9943519468242086E-2</v>
      </c>
      <c r="F10" s="182">
        <f t="shared" ref="F10:F30" si="2">D10/B10</f>
        <v>1.0566055566055566</v>
      </c>
    </row>
    <row r="11" spans="1:15" ht="24" x14ac:dyDescent="0.25">
      <c r="A11" s="146" t="s">
        <v>60</v>
      </c>
      <c r="B11" s="172">
        <v>58060</v>
      </c>
      <c r="C11" s="168">
        <f t="shared" si="0"/>
        <v>0.17197052272404151</v>
      </c>
      <c r="D11" s="166">
        <v>62493</v>
      </c>
      <c r="E11" s="168">
        <f t="shared" si="1"/>
        <v>0.16736073357739492</v>
      </c>
      <c r="F11" s="182">
        <f t="shared" si="2"/>
        <v>1.0763520496038581</v>
      </c>
    </row>
    <row r="12" spans="1:15" ht="24" x14ac:dyDescent="0.25">
      <c r="A12" s="146" t="s">
        <v>61</v>
      </c>
      <c r="B12" s="172">
        <v>740</v>
      </c>
      <c r="C12" s="168">
        <f t="shared" si="0"/>
        <v>2.1918392493246765E-3</v>
      </c>
      <c r="D12" s="166">
        <v>899</v>
      </c>
      <c r="E12" s="168">
        <f t="shared" si="1"/>
        <v>2.4075864414586923E-3</v>
      </c>
      <c r="F12" s="182">
        <f t="shared" si="2"/>
        <v>1.2148648648648648</v>
      </c>
    </row>
    <row r="13" spans="1:15" ht="12.75" x14ac:dyDescent="0.25">
      <c r="A13" s="146" t="s">
        <v>62</v>
      </c>
      <c r="B13" s="172">
        <v>75</v>
      </c>
      <c r="C13" s="168">
        <f t="shared" si="0"/>
        <v>2.2214586986398749E-4</v>
      </c>
      <c r="D13" s="166">
        <v>86</v>
      </c>
      <c r="E13" s="168">
        <f t="shared" si="1"/>
        <v>2.3031416458892939E-4</v>
      </c>
      <c r="F13" s="182">
        <f t="shared" si="2"/>
        <v>1.1466666666666667</v>
      </c>
    </row>
    <row r="14" spans="1:15" ht="24" x14ac:dyDescent="0.25">
      <c r="A14" s="146" t="s">
        <v>63</v>
      </c>
      <c r="B14" s="172">
        <v>267</v>
      </c>
      <c r="C14" s="168">
        <f t="shared" si="0"/>
        <v>7.9083929671579548E-4</v>
      </c>
      <c r="D14" s="166">
        <v>334</v>
      </c>
      <c r="E14" s="168">
        <f t="shared" si="1"/>
        <v>8.9447594154305136E-4</v>
      </c>
      <c r="F14" s="182">
        <f t="shared" si="2"/>
        <v>1.2509363295880149</v>
      </c>
    </row>
    <row r="15" spans="1:15" ht="12.75" x14ac:dyDescent="0.25">
      <c r="A15" s="146" t="s">
        <v>64</v>
      </c>
      <c r="B15" s="172">
        <v>10981</v>
      </c>
      <c r="C15" s="168">
        <f t="shared" si="0"/>
        <v>3.2525117293019289E-2</v>
      </c>
      <c r="D15" s="166">
        <v>12722</v>
      </c>
      <c r="E15" s="168">
        <f t="shared" si="1"/>
        <v>3.407042792907395E-2</v>
      </c>
      <c r="F15" s="182">
        <f t="shared" si="2"/>
        <v>1.1585465804571533</v>
      </c>
    </row>
    <row r="16" spans="1:15" ht="12.75" x14ac:dyDescent="0.25">
      <c r="A16" s="146" t="s">
        <v>65</v>
      </c>
      <c r="B16" s="172">
        <v>656</v>
      </c>
      <c r="C16" s="168">
        <f t="shared" si="0"/>
        <v>1.9430358750770105E-3</v>
      </c>
      <c r="D16" s="166">
        <v>954</v>
      </c>
      <c r="E16" s="168">
        <f t="shared" si="1"/>
        <v>2.5548803839283564E-3</v>
      </c>
      <c r="F16" s="182">
        <f t="shared" si="2"/>
        <v>1.4542682926829269</v>
      </c>
    </row>
    <row r="17" spans="1:6" ht="12.75" x14ac:dyDescent="0.25">
      <c r="A17" s="146" t="s">
        <v>66</v>
      </c>
      <c r="B17" s="172">
        <v>19116</v>
      </c>
      <c r="C17" s="168">
        <f t="shared" si="0"/>
        <v>5.6620539310933131E-2</v>
      </c>
      <c r="D17" s="166">
        <v>19849</v>
      </c>
      <c r="E17" s="168">
        <f t="shared" si="1"/>
        <v>5.3157044801461155E-2</v>
      </c>
      <c r="F17" s="182">
        <f t="shared" si="2"/>
        <v>1.0383448420171584</v>
      </c>
    </row>
    <row r="18" spans="1:6" ht="12.75" x14ac:dyDescent="0.25">
      <c r="A18" s="146" t="s">
        <v>153</v>
      </c>
      <c r="B18" s="172">
        <v>43808</v>
      </c>
      <c r="C18" s="168">
        <f t="shared" si="0"/>
        <v>0.12975688356002085</v>
      </c>
      <c r="D18" s="166">
        <v>51347</v>
      </c>
      <c r="E18" s="168">
        <f t="shared" si="1"/>
        <v>0.13751094661799718</v>
      </c>
      <c r="F18" s="182">
        <f t="shared" si="2"/>
        <v>1.1720918553688824</v>
      </c>
    </row>
    <row r="19" spans="1:6" ht="12.75" x14ac:dyDescent="0.25">
      <c r="A19" s="146" t="s">
        <v>68</v>
      </c>
      <c r="B19" s="172">
        <v>11240</v>
      </c>
      <c r="C19" s="168">
        <f t="shared" si="0"/>
        <v>3.3292261030282926E-2</v>
      </c>
      <c r="D19" s="166">
        <v>12243</v>
      </c>
      <c r="E19" s="168">
        <f t="shared" si="1"/>
        <v>3.2787631593747237E-2</v>
      </c>
      <c r="F19" s="182">
        <f t="shared" si="2"/>
        <v>1.0892348754448398</v>
      </c>
    </row>
    <row r="20" spans="1:6" ht="12.75" x14ac:dyDescent="0.25">
      <c r="A20" s="146" t="s">
        <v>69</v>
      </c>
      <c r="B20" s="172">
        <v>8408</v>
      </c>
      <c r="C20" s="168">
        <f t="shared" si="0"/>
        <v>2.4904032984218758E-2</v>
      </c>
      <c r="D20" s="166">
        <v>8271</v>
      </c>
      <c r="E20" s="168">
        <f t="shared" si="1"/>
        <v>2.215033087575622E-2</v>
      </c>
      <c r="F20" s="182">
        <f t="shared" si="2"/>
        <v>0.98370599429115124</v>
      </c>
    </row>
    <row r="21" spans="1:6" ht="12.75" x14ac:dyDescent="0.25">
      <c r="A21" s="146" t="s">
        <v>70</v>
      </c>
      <c r="B21" s="172">
        <v>10158</v>
      </c>
      <c r="C21" s="168">
        <f t="shared" si="0"/>
        <v>3.0087436614378467E-2</v>
      </c>
      <c r="D21" s="166">
        <v>11006</v>
      </c>
      <c r="E21" s="168">
        <f t="shared" si="1"/>
        <v>2.9474856924020427E-2</v>
      </c>
      <c r="F21" s="182">
        <f t="shared" si="2"/>
        <v>1.0834810001968891</v>
      </c>
    </row>
    <row r="22" spans="1:6" ht="12.75" x14ac:dyDescent="0.25">
      <c r="A22" s="146" t="s">
        <v>71</v>
      </c>
      <c r="B22" s="172">
        <v>406</v>
      </c>
      <c r="C22" s="168">
        <f t="shared" si="0"/>
        <v>1.2025496421970523E-3</v>
      </c>
      <c r="D22" s="166">
        <v>293</v>
      </c>
      <c r="E22" s="168">
        <f t="shared" si="1"/>
        <v>7.8467500261111985E-4</v>
      </c>
      <c r="F22" s="182">
        <f t="shared" si="2"/>
        <v>0.72167487684729059</v>
      </c>
    </row>
    <row r="23" spans="1:6" ht="12.75" x14ac:dyDescent="0.25">
      <c r="A23" s="146" t="s">
        <v>72</v>
      </c>
      <c r="B23" s="172">
        <v>2292</v>
      </c>
      <c r="C23" s="168">
        <f t="shared" si="0"/>
        <v>6.7887777830434575E-3</v>
      </c>
      <c r="D23" s="166">
        <v>2200</v>
      </c>
      <c r="E23" s="168">
        <f t="shared" si="1"/>
        <v>5.891757698786566E-3</v>
      </c>
      <c r="F23" s="182">
        <f t="shared" si="2"/>
        <v>0.95986038394415363</v>
      </c>
    </row>
    <row r="24" spans="1:6" ht="12.75" x14ac:dyDescent="0.25">
      <c r="A24" s="146" t="s">
        <v>73</v>
      </c>
      <c r="B24" s="172">
        <v>27756</v>
      </c>
      <c r="C24" s="168">
        <f t="shared" si="0"/>
        <v>8.2211743519264496E-2</v>
      </c>
      <c r="D24" s="166">
        <v>31395</v>
      </c>
      <c r="E24" s="168">
        <f t="shared" si="1"/>
        <v>8.4078060433365562E-2</v>
      </c>
      <c r="F24" s="182">
        <f t="shared" si="2"/>
        <v>1.1311067877215737</v>
      </c>
    </row>
    <row r="25" spans="1:6" ht="12.75" x14ac:dyDescent="0.25">
      <c r="A25" s="146" t="s">
        <v>74</v>
      </c>
      <c r="B25" s="172">
        <v>61388</v>
      </c>
      <c r="C25" s="168">
        <f t="shared" si="0"/>
        <v>0.18182787545613951</v>
      </c>
      <c r="D25" s="166">
        <v>67591</v>
      </c>
      <c r="E25" s="168">
        <f t="shared" si="1"/>
        <v>0.18101354300849218</v>
      </c>
      <c r="F25" s="182">
        <f t="shared" si="2"/>
        <v>1.1010458069981104</v>
      </c>
    </row>
    <row r="26" spans="1:6" ht="12.75" x14ac:dyDescent="0.25">
      <c r="A26" s="146" t="s">
        <v>75</v>
      </c>
      <c r="B26" s="172">
        <v>12357</v>
      </c>
      <c r="C26" s="168">
        <f t="shared" si="0"/>
        <v>3.660075351879058E-2</v>
      </c>
      <c r="D26" s="167">
        <v>16375</v>
      </c>
      <c r="E26" s="168">
        <f t="shared" si="1"/>
        <v>4.3853423780740912E-2</v>
      </c>
      <c r="F26" s="182">
        <f t="shared" si="2"/>
        <v>1.3251598284373229</v>
      </c>
    </row>
    <row r="27" spans="1:6" ht="12.75" x14ac:dyDescent="0.25">
      <c r="A27" s="146" t="s">
        <v>152</v>
      </c>
      <c r="B27" s="172">
        <v>29502</v>
      </c>
      <c r="C27" s="168">
        <f t="shared" si="0"/>
        <v>8.7383299369698117E-2</v>
      </c>
      <c r="D27" s="167">
        <v>32174</v>
      </c>
      <c r="E27" s="168">
        <f t="shared" si="1"/>
        <v>8.6164278273072256E-2</v>
      </c>
      <c r="F27" s="182">
        <f t="shared" si="2"/>
        <v>1.0905701308385871</v>
      </c>
    </row>
    <row r="28" spans="1:6" ht="12.75" x14ac:dyDescent="0.25">
      <c r="A28" s="146" t="s">
        <v>77</v>
      </c>
      <c r="B28" s="172">
        <v>11521</v>
      </c>
      <c r="C28" s="168">
        <f t="shared" si="0"/>
        <v>3.412456755604E-2</v>
      </c>
      <c r="D28" s="167">
        <v>11864</v>
      </c>
      <c r="E28" s="168">
        <f t="shared" si="1"/>
        <v>3.177264242654719E-2</v>
      </c>
      <c r="F28" s="182">
        <f t="shared" si="2"/>
        <v>1.0297717212047566</v>
      </c>
    </row>
    <row r="29" spans="1:6" ht="12.75" x14ac:dyDescent="0.25">
      <c r="A29" s="146" t="s">
        <v>78</v>
      </c>
      <c r="B29" s="172">
        <v>14346</v>
      </c>
      <c r="C29" s="168">
        <f t="shared" si="0"/>
        <v>4.2492061987583526E-2</v>
      </c>
      <c r="D29" s="167">
        <v>15676</v>
      </c>
      <c r="E29" s="168">
        <f t="shared" si="1"/>
        <v>4.1981451675535547E-2</v>
      </c>
      <c r="F29" s="182">
        <f t="shared" si="2"/>
        <v>1.0927087689948418</v>
      </c>
    </row>
    <row r="30" spans="1:6" ht="15" customHeight="1" x14ac:dyDescent="0.25">
      <c r="B30" s="171">
        <v>337616</v>
      </c>
      <c r="C30" s="169"/>
      <c r="D30" s="171">
        <f>SUM(D9:D29)</f>
        <v>373403</v>
      </c>
      <c r="E30" s="170"/>
      <c r="F30" s="182">
        <f t="shared" si="2"/>
        <v>1.1059991232643003</v>
      </c>
    </row>
  </sheetData>
  <mergeCells count="5">
    <mergeCell ref="B5:F5"/>
    <mergeCell ref="A7:A8"/>
    <mergeCell ref="B7:C7"/>
    <mergeCell ref="D7:E7"/>
    <mergeCell ref="F7:F8"/>
  </mergeCells>
  <conditionalFormatting sqref="C9:C29">
    <cfRule type="dataBar" priority="7">
      <dataBar>
        <cfvo type="min"/>
        <cfvo type="max"/>
        <color rgb="FF008AEF"/>
      </dataBar>
      <extLst>
        <ext xmlns:x14="http://schemas.microsoft.com/office/spreadsheetml/2009/9/main" uri="{B025F937-C7B1-47D3-B67F-A62EFF666E3E}">
          <x14:id>{93D11518-D501-4A10-B938-CC32C5AA4254}</x14:id>
        </ext>
      </extLst>
    </cfRule>
  </conditionalFormatting>
  <conditionalFormatting sqref="E9:E29">
    <cfRule type="dataBar" priority="6">
      <dataBar>
        <cfvo type="min"/>
        <cfvo type="max"/>
        <color rgb="FFFF555A"/>
      </dataBar>
      <extLst>
        <ext xmlns:x14="http://schemas.microsoft.com/office/spreadsheetml/2009/9/main" uri="{B025F937-C7B1-47D3-B67F-A62EFF666E3E}">
          <x14:id>{D1AC50A1-80D6-470F-85D0-52BADBC2DAA2}</x14:id>
        </ext>
      </extLst>
    </cfRule>
  </conditionalFormatting>
  <conditionalFormatting sqref="F9:F29">
    <cfRule type="dataBar" priority="1">
      <dataBar>
        <cfvo type="min"/>
        <cfvo type="max"/>
        <color rgb="FF008AEF"/>
      </dataBar>
      <extLst>
        <ext xmlns:x14="http://schemas.microsoft.com/office/spreadsheetml/2009/9/main" uri="{B025F937-C7B1-47D3-B67F-A62EFF666E3E}">
          <x14:id>{01635868-5943-4675-B895-17718C7D278E}</x14:id>
        </ext>
      </extLst>
    </cfRule>
  </conditionalFormatting>
  <pageMargins left="0.70866141732283472" right="0.70866141732283472" top="0.74803149606299213" bottom="0.74803149606299213" header="0.31496062992125984" footer="0.31496062992125984"/>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93D11518-D501-4A10-B938-CC32C5AA4254}">
            <x14:dataBar minLength="0" maxLength="100" gradient="0">
              <x14:cfvo type="autoMin"/>
              <x14:cfvo type="autoMax"/>
              <x14:negativeFillColor rgb="FFFF0000"/>
              <x14:axisColor rgb="FF000000"/>
            </x14:dataBar>
          </x14:cfRule>
          <xm:sqref>C9:C29</xm:sqref>
        </x14:conditionalFormatting>
        <x14:conditionalFormatting xmlns:xm="http://schemas.microsoft.com/office/excel/2006/main">
          <x14:cfRule type="dataBar" id="{D1AC50A1-80D6-470F-85D0-52BADBC2DAA2}">
            <x14:dataBar minLength="0" maxLength="100" gradient="0">
              <x14:cfvo type="autoMin"/>
              <x14:cfvo type="autoMax"/>
              <x14:negativeFillColor rgb="FFFF0000"/>
              <x14:axisColor rgb="FF000000"/>
            </x14:dataBar>
          </x14:cfRule>
          <xm:sqref>E9:E29</xm:sqref>
        </x14:conditionalFormatting>
        <x14:conditionalFormatting xmlns:xm="http://schemas.microsoft.com/office/excel/2006/main">
          <x14:cfRule type="dataBar" id="{01635868-5943-4675-B895-17718C7D278E}">
            <x14:dataBar minLength="0" maxLength="100" border="1" negativeBarBorderColorSameAsPositive="0">
              <x14:cfvo type="autoMin"/>
              <x14:cfvo type="autoMax"/>
              <x14:borderColor rgb="FF008AEF"/>
              <x14:negativeFillColor rgb="FFFF0000"/>
              <x14:negativeBorderColor rgb="FFFF0000"/>
              <x14:axisColor rgb="FF000000"/>
            </x14:dataBar>
          </x14:cfRule>
          <xm:sqref>F9:F29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D5046-42D2-4414-985C-B439D07F1324}">
  <sheetPr>
    <tabColor rgb="FFFF0000"/>
    <pageSetUpPr fitToPage="1"/>
  </sheetPr>
  <dimension ref="A4:S32"/>
  <sheetViews>
    <sheetView topLeftCell="A7" workbookViewId="0">
      <selection activeCell="M18" sqref="M18"/>
    </sheetView>
  </sheetViews>
  <sheetFormatPr baseColWidth="10" defaultColWidth="10.85546875" defaultRowHeight="15" customHeight="1" x14ac:dyDescent="0.25"/>
  <cols>
    <col min="1" max="1" width="25.5703125" style="1" bestFit="1" customWidth="1"/>
    <col min="2" max="2" width="8.140625" style="39" bestFit="1" customWidth="1"/>
    <col min="3" max="3" width="7.85546875" style="39" bestFit="1" customWidth="1"/>
    <col min="4" max="4" width="6.140625" style="4" bestFit="1" customWidth="1"/>
    <col min="5" max="5" width="7.85546875" style="4" bestFit="1" customWidth="1"/>
    <col min="6" max="6" width="4.42578125" style="1" bestFit="1" customWidth="1"/>
    <col min="7" max="7" width="7.85546875" style="1" bestFit="1" customWidth="1"/>
    <col min="8" max="8" width="4.42578125" style="1" bestFit="1" customWidth="1"/>
    <col min="9" max="9" width="7.85546875" style="1" bestFit="1" customWidth="1"/>
    <col min="10" max="10" width="2.7109375" style="1" bestFit="1" customWidth="1"/>
    <col min="11" max="11" width="8" style="1" customWidth="1"/>
    <col min="12" max="12" width="10.7109375" style="1" customWidth="1"/>
    <col min="13" max="13" width="12.42578125" style="1" customWidth="1"/>
    <col min="14" max="14" width="9.85546875" style="1" bestFit="1" customWidth="1"/>
    <col min="15" max="15" width="10.85546875" style="1"/>
    <col min="16" max="17" width="4.42578125" style="1" bestFit="1" customWidth="1"/>
    <col min="18" max="18" width="3.5703125" style="1" bestFit="1" customWidth="1"/>
    <col min="19" max="19" width="2.7109375" style="1" bestFit="1" customWidth="1"/>
    <col min="20" max="16384" width="10.85546875" style="1"/>
  </cols>
  <sheetData>
    <row r="4" spans="1:19" ht="30" customHeight="1" x14ac:dyDescent="0.25">
      <c r="A4" s="331" t="s">
        <v>288</v>
      </c>
      <c r="B4" s="331"/>
      <c r="C4" s="331"/>
      <c r="D4" s="331"/>
      <c r="E4" s="331"/>
      <c r="F4" s="331"/>
      <c r="G4" s="331"/>
      <c r="H4" s="331"/>
      <c r="I4" s="331"/>
    </row>
    <row r="5" spans="1:19" ht="11.25" customHeight="1" x14ac:dyDescent="0.25">
      <c r="A5" s="177"/>
      <c r="H5" s="76"/>
    </row>
    <row r="6" spans="1:19" ht="48" customHeight="1" x14ac:dyDescent="0.25">
      <c r="A6" s="133"/>
      <c r="D6" s="340" t="s">
        <v>324</v>
      </c>
      <c r="E6" s="340"/>
      <c r="F6" s="340"/>
      <c r="G6" s="340"/>
      <c r="H6" s="340"/>
      <c r="I6" s="340"/>
    </row>
    <row r="7" spans="1:19" ht="36" x14ac:dyDescent="0.25">
      <c r="A7" s="339" t="s">
        <v>290</v>
      </c>
      <c r="B7" s="338" t="s">
        <v>104</v>
      </c>
      <c r="C7" s="338"/>
      <c r="D7" s="338" t="s">
        <v>323</v>
      </c>
      <c r="E7" s="338"/>
      <c r="F7" s="338" t="s">
        <v>325</v>
      </c>
      <c r="G7" s="338"/>
      <c r="H7" s="338" t="s">
        <v>326</v>
      </c>
      <c r="I7" s="338"/>
      <c r="L7" s="281" t="s">
        <v>287</v>
      </c>
      <c r="M7" s="281" t="s">
        <v>239</v>
      </c>
      <c r="N7" s="281" t="s">
        <v>5</v>
      </c>
    </row>
    <row r="8" spans="1:19" ht="30" customHeight="1" x14ac:dyDescent="0.4">
      <c r="A8" s="339"/>
      <c r="B8" s="231" t="s">
        <v>4</v>
      </c>
      <c r="C8" s="231" t="s">
        <v>28</v>
      </c>
      <c r="D8" s="231" t="s">
        <v>4</v>
      </c>
      <c r="E8" s="231" t="s">
        <v>28</v>
      </c>
      <c r="F8" s="231" t="s">
        <v>4</v>
      </c>
      <c r="G8" s="231" t="s">
        <v>28</v>
      </c>
      <c r="H8" s="231" t="s">
        <v>4</v>
      </c>
      <c r="I8" s="231" t="s">
        <v>28</v>
      </c>
      <c r="L8" s="232" t="s">
        <v>289</v>
      </c>
      <c r="M8" s="233">
        <f>B26</f>
        <v>119793</v>
      </c>
      <c r="N8" s="234">
        <v>0.96308897634899038</v>
      </c>
    </row>
    <row r="9" spans="1:19" ht="24.95" customHeight="1" x14ac:dyDescent="0.4">
      <c r="A9" s="179" t="s">
        <v>43</v>
      </c>
      <c r="B9" s="229">
        <v>2192</v>
      </c>
      <c r="C9" s="230">
        <f>B9/$B$26</f>
        <v>1.8298231115340628E-2</v>
      </c>
      <c r="D9" s="229">
        <v>8</v>
      </c>
      <c r="E9" s="230">
        <f>D9/$D$26</f>
        <v>1.8475750577367205E-2</v>
      </c>
      <c r="F9" s="229">
        <v>39</v>
      </c>
      <c r="G9" s="230">
        <f>F9/$F$26</f>
        <v>5.0913838120104436E-2</v>
      </c>
      <c r="H9" s="229">
        <v>12</v>
      </c>
      <c r="I9" s="230">
        <f>H9/$H$26</f>
        <v>3.4285714285714287E-2</v>
      </c>
      <c r="L9" s="235" t="s">
        <v>238</v>
      </c>
      <c r="M9" s="236">
        <f>D26+F26+H26</f>
        <v>1549</v>
      </c>
      <c r="N9" s="237">
        <v>3.6911023651009671E-2</v>
      </c>
      <c r="Q9" s="36"/>
      <c r="R9" s="36"/>
      <c r="S9" s="36"/>
    </row>
    <row r="10" spans="1:19" ht="24.95" customHeight="1" x14ac:dyDescent="0.4">
      <c r="A10" s="179" t="s">
        <v>44</v>
      </c>
      <c r="B10" s="229">
        <v>1602</v>
      </c>
      <c r="C10" s="230">
        <f t="shared" ref="C10:C25" si="0">B10/$B$26</f>
        <v>1.3373068543237084E-2</v>
      </c>
      <c r="D10" s="229">
        <v>17</v>
      </c>
      <c r="E10" s="230">
        <f t="shared" ref="E10:E25" si="1">D10/$D$26</f>
        <v>3.9260969976905313E-2</v>
      </c>
      <c r="F10" s="229">
        <v>38</v>
      </c>
      <c r="G10" s="230">
        <f t="shared" ref="G10:G25" si="2">F10/$F$26</f>
        <v>4.960835509138381E-2</v>
      </c>
      <c r="H10" s="229">
        <v>17</v>
      </c>
      <c r="I10" s="230">
        <f t="shared" ref="I10:I25" si="3">H10/$H$26</f>
        <v>4.8571428571428571E-2</v>
      </c>
      <c r="L10" s="252" t="s">
        <v>6</v>
      </c>
      <c r="M10" s="253">
        <f>SUM(M8:M9)</f>
        <v>121342</v>
      </c>
      <c r="N10" s="228"/>
      <c r="Q10" s="36"/>
      <c r="R10" s="36"/>
      <c r="S10" s="36"/>
    </row>
    <row r="11" spans="1:19" ht="24.95" customHeight="1" x14ac:dyDescent="0.25">
      <c r="A11" s="179" t="s">
        <v>45</v>
      </c>
      <c r="B11" s="229">
        <v>3999</v>
      </c>
      <c r="C11" s="230">
        <f t="shared" si="0"/>
        <v>3.3382584959054371E-2</v>
      </c>
      <c r="D11" s="229">
        <v>65</v>
      </c>
      <c r="E11" s="230">
        <f t="shared" si="1"/>
        <v>0.15011547344110854</v>
      </c>
      <c r="F11" s="229">
        <v>102</v>
      </c>
      <c r="G11" s="230">
        <f t="shared" si="2"/>
        <v>0.13315926892950392</v>
      </c>
      <c r="H11" s="229">
        <v>29</v>
      </c>
      <c r="I11" s="230">
        <f t="shared" si="3"/>
        <v>8.2857142857142851E-2</v>
      </c>
      <c r="Q11" s="36"/>
      <c r="R11" s="36"/>
      <c r="S11" s="36"/>
    </row>
    <row r="12" spans="1:19" ht="24.95" customHeight="1" x14ac:dyDescent="0.25">
      <c r="A12" s="179" t="s">
        <v>46</v>
      </c>
      <c r="B12" s="229">
        <v>1245</v>
      </c>
      <c r="C12" s="230">
        <f t="shared" si="0"/>
        <v>1.0392927800455786E-2</v>
      </c>
      <c r="D12" s="229">
        <v>3</v>
      </c>
      <c r="E12" s="230">
        <f t="shared" si="1"/>
        <v>6.9284064665127024E-3</v>
      </c>
      <c r="F12" s="229">
        <v>8</v>
      </c>
      <c r="G12" s="230">
        <f t="shared" si="2"/>
        <v>1.0443864229765013E-2</v>
      </c>
      <c r="H12" s="229">
        <v>5</v>
      </c>
      <c r="I12" s="230">
        <f t="shared" si="3"/>
        <v>1.4285714285714285E-2</v>
      </c>
      <c r="Q12" s="36"/>
      <c r="R12" s="36"/>
      <c r="S12" s="36"/>
    </row>
    <row r="13" spans="1:19" ht="24.95" customHeight="1" x14ac:dyDescent="0.25">
      <c r="A13" s="179" t="s">
        <v>47</v>
      </c>
      <c r="B13" s="229">
        <v>3422</v>
      </c>
      <c r="C13" s="230">
        <f t="shared" si="0"/>
        <v>2.8565942918200561E-2</v>
      </c>
      <c r="D13" s="229">
        <v>22</v>
      </c>
      <c r="E13" s="230">
        <f t="shared" si="1"/>
        <v>5.0808314087759814E-2</v>
      </c>
      <c r="F13" s="229">
        <v>16</v>
      </c>
      <c r="G13" s="230">
        <f t="shared" si="2"/>
        <v>2.0887728459530026E-2</v>
      </c>
      <c r="H13" s="229">
        <v>4</v>
      </c>
      <c r="I13" s="230">
        <f t="shared" si="3"/>
        <v>1.1428571428571429E-2</v>
      </c>
      <c r="Q13" s="36"/>
      <c r="R13" s="36"/>
      <c r="S13" s="36"/>
    </row>
    <row r="14" spans="1:19" ht="24.95" customHeight="1" x14ac:dyDescent="0.25">
      <c r="A14" s="179" t="s">
        <v>48</v>
      </c>
      <c r="B14" s="229">
        <v>18324</v>
      </c>
      <c r="C14" s="230">
        <f t="shared" si="0"/>
        <v>0.15296386266309384</v>
      </c>
      <c r="D14" s="229">
        <v>97</v>
      </c>
      <c r="E14" s="230">
        <f>D14/$D$26</f>
        <v>0.22401847575057737</v>
      </c>
      <c r="F14" s="229">
        <v>118</v>
      </c>
      <c r="G14" s="230">
        <f t="shared" si="2"/>
        <v>0.15404699738903394</v>
      </c>
      <c r="H14" s="229">
        <v>52</v>
      </c>
      <c r="I14" s="230">
        <f t="shared" si="3"/>
        <v>0.14857142857142858</v>
      </c>
      <c r="Q14" s="36"/>
      <c r="R14" s="36"/>
      <c r="S14" s="36"/>
    </row>
    <row r="15" spans="1:19" ht="24.95" customHeight="1" x14ac:dyDescent="0.25">
      <c r="A15" s="179" t="s">
        <v>49</v>
      </c>
      <c r="B15" s="229">
        <v>11698</v>
      </c>
      <c r="C15" s="230">
        <f t="shared" si="0"/>
        <v>9.7651782658419103E-2</v>
      </c>
      <c r="D15" s="229">
        <v>47</v>
      </c>
      <c r="E15" s="230">
        <f t="shared" si="1"/>
        <v>0.10854503464203233</v>
      </c>
      <c r="F15" s="229">
        <v>63</v>
      </c>
      <c r="G15" s="230">
        <f t="shared" si="2"/>
        <v>8.2245430809399472E-2</v>
      </c>
      <c r="H15" s="229">
        <v>22</v>
      </c>
      <c r="I15" s="230">
        <f t="shared" si="3"/>
        <v>6.2857142857142861E-2</v>
      </c>
      <c r="Q15" s="36"/>
      <c r="R15" s="36"/>
      <c r="S15" s="36"/>
    </row>
    <row r="16" spans="1:19" ht="24.95" customHeight="1" x14ac:dyDescent="0.25">
      <c r="A16" s="179" t="s">
        <v>50</v>
      </c>
      <c r="B16" s="229">
        <v>1188</v>
      </c>
      <c r="C16" s="230">
        <f t="shared" si="0"/>
        <v>9.917107009591546E-3</v>
      </c>
      <c r="D16" s="229">
        <v>5</v>
      </c>
      <c r="E16" s="230">
        <f t="shared" si="1"/>
        <v>1.1547344110854504E-2</v>
      </c>
      <c r="F16" s="229">
        <v>35</v>
      </c>
      <c r="G16" s="230">
        <f t="shared" si="2"/>
        <v>4.5691906005221931E-2</v>
      </c>
      <c r="H16" s="229">
        <v>19</v>
      </c>
      <c r="I16" s="230">
        <f t="shared" si="3"/>
        <v>5.4285714285714284E-2</v>
      </c>
      <c r="Q16" s="36"/>
      <c r="R16" s="36"/>
      <c r="S16" s="36"/>
    </row>
    <row r="17" spans="1:19" ht="24.95" customHeight="1" x14ac:dyDescent="0.25">
      <c r="A17" s="179" t="s">
        <v>140</v>
      </c>
      <c r="B17" s="229">
        <v>5573</v>
      </c>
      <c r="C17" s="230">
        <f t="shared" si="0"/>
        <v>4.6521916973445862E-2</v>
      </c>
      <c r="D17" s="229">
        <v>14</v>
      </c>
      <c r="E17" s="230">
        <f t="shared" si="1"/>
        <v>3.2332563510392612E-2</v>
      </c>
      <c r="F17" s="229">
        <v>13</v>
      </c>
      <c r="G17" s="230">
        <f t="shared" si="2"/>
        <v>1.6971279373368148E-2</v>
      </c>
      <c r="H17" s="229">
        <v>11</v>
      </c>
      <c r="I17" s="230">
        <f t="shared" si="3"/>
        <v>3.1428571428571431E-2</v>
      </c>
      <c r="Q17" s="36"/>
      <c r="R17" s="36"/>
      <c r="S17" s="36"/>
    </row>
    <row r="18" spans="1:19" ht="24.95" customHeight="1" x14ac:dyDescent="0.25">
      <c r="A18" s="179" t="s">
        <v>51</v>
      </c>
      <c r="B18" s="229">
        <v>14298</v>
      </c>
      <c r="C18" s="230">
        <f t="shared" si="0"/>
        <v>0.11935588890836693</v>
      </c>
      <c r="D18" s="229">
        <v>23</v>
      </c>
      <c r="E18" s="230">
        <f t="shared" si="1"/>
        <v>5.3117782909930716E-2</v>
      </c>
      <c r="F18" s="229">
        <v>39</v>
      </c>
      <c r="G18" s="230">
        <f t="shared" si="2"/>
        <v>5.0913838120104436E-2</v>
      </c>
      <c r="H18" s="229">
        <v>14</v>
      </c>
      <c r="I18" s="230">
        <f t="shared" si="3"/>
        <v>0.04</v>
      </c>
      <c r="Q18" s="36"/>
      <c r="R18" s="36"/>
      <c r="S18" s="36"/>
    </row>
    <row r="19" spans="1:19" ht="24.95" customHeight="1" x14ac:dyDescent="0.25">
      <c r="A19" s="179" t="s">
        <v>52</v>
      </c>
      <c r="B19" s="229">
        <v>6223</v>
      </c>
      <c r="C19" s="230">
        <f t="shared" si="0"/>
        <v>5.1947943535932815E-2</v>
      </c>
      <c r="D19" s="229">
        <v>11</v>
      </c>
      <c r="E19" s="230">
        <f t="shared" si="1"/>
        <v>2.5404157043879907E-2</v>
      </c>
      <c r="F19" s="229">
        <v>11</v>
      </c>
      <c r="G19" s="230">
        <f t="shared" si="2"/>
        <v>1.4360313315926894E-2</v>
      </c>
      <c r="H19" s="229">
        <v>3</v>
      </c>
      <c r="I19" s="230">
        <f t="shared" si="3"/>
        <v>8.5714285714285719E-3</v>
      </c>
      <c r="Q19" s="36"/>
      <c r="R19" s="36"/>
      <c r="S19" s="36"/>
    </row>
    <row r="20" spans="1:19" ht="24.95" customHeight="1" x14ac:dyDescent="0.25">
      <c r="A20" s="179" t="s">
        <v>53</v>
      </c>
      <c r="B20" s="229">
        <v>1899</v>
      </c>
      <c r="C20" s="230">
        <f t="shared" si="0"/>
        <v>1.5852345295634972E-2</v>
      </c>
      <c r="D20" s="229">
        <v>4</v>
      </c>
      <c r="E20" s="230">
        <f t="shared" si="1"/>
        <v>9.2378752886836026E-3</v>
      </c>
      <c r="F20" s="229">
        <v>17</v>
      </c>
      <c r="G20" s="230">
        <f t="shared" si="2"/>
        <v>2.2193211488250653E-2</v>
      </c>
      <c r="H20" s="229">
        <v>5</v>
      </c>
      <c r="I20" s="230">
        <f t="shared" si="3"/>
        <v>1.4285714285714285E-2</v>
      </c>
      <c r="Q20" s="36"/>
      <c r="R20" s="36"/>
      <c r="S20" s="36"/>
    </row>
    <row r="21" spans="1:19" ht="24.95" customHeight="1" x14ac:dyDescent="0.25">
      <c r="A21" s="179" t="s">
        <v>54</v>
      </c>
      <c r="B21" s="229">
        <v>8966</v>
      </c>
      <c r="C21" s="230">
        <f t="shared" si="0"/>
        <v>7.484577562962777E-2</v>
      </c>
      <c r="D21" s="229">
        <v>12</v>
      </c>
      <c r="E21" s="230">
        <f t="shared" si="1"/>
        <v>2.771362586605081E-2</v>
      </c>
      <c r="F21" s="229">
        <v>14</v>
      </c>
      <c r="G21" s="230">
        <f t="shared" si="2"/>
        <v>1.8276762402088774E-2</v>
      </c>
      <c r="H21" s="229">
        <v>7</v>
      </c>
      <c r="I21" s="230">
        <f t="shared" si="3"/>
        <v>0.02</v>
      </c>
      <c r="Q21" s="36"/>
      <c r="R21" s="36"/>
      <c r="S21" s="36"/>
    </row>
    <row r="22" spans="1:19" ht="24.95" customHeight="1" x14ac:dyDescent="0.25">
      <c r="A22" s="179" t="s">
        <v>55</v>
      </c>
      <c r="B22" s="229">
        <v>752</v>
      </c>
      <c r="C22" s="230">
        <f t="shared" si="0"/>
        <v>6.2774953461387558E-3</v>
      </c>
      <c r="D22" s="229"/>
      <c r="E22" s="230">
        <f t="shared" si="1"/>
        <v>0</v>
      </c>
      <c r="F22" s="229">
        <v>4</v>
      </c>
      <c r="G22" s="230">
        <f t="shared" si="2"/>
        <v>5.2219321148825066E-3</v>
      </c>
      <c r="H22" s="229">
        <v>1</v>
      </c>
      <c r="I22" s="230">
        <f t="shared" si="3"/>
        <v>2.8571428571428571E-3</v>
      </c>
      <c r="Q22" s="36"/>
      <c r="R22" s="36"/>
      <c r="S22" s="36"/>
    </row>
    <row r="23" spans="1:19" ht="24.95" customHeight="1" x14ac:dyDescent="0.25">
      <c r="A23" s="179" t="s">
        <v>56</v>
      </c>
      <c r="B23" s="229">
        <v>143</v>
      </c>
      <c r="C23" s="230">
        <f t="shared" si="0"/>
        <v>1.1937258437471304E-3</v>
      </c>
      <c r="D23" s="229">
        <v>1</v>
      </c>
      <c r="E23" s="230">
        <f t="shared" si="1"/>
        <v>2.3094688221709007E-3</v>
      </c>
      <c r="F23" s="229"/>
      <c r="G23" s="230">
        <f t="shared" si="2"/>
        <v>0</v>
      </c>
      <c r="H23" s="229">
        <v>3</v>
      </c>
      <c r="I23" s="230">
        <f t="shared" si="3"/>
        <v>8.5714285714285719E-3</v>
      </c>
      <c r="Q23" s="36"/>
      <c r="R23" s="36"/>
      <c r="S23" s="36"/>
    </row>
    <row r="24" spans="1:19" ht="24.95" customHeight="1" x14ac:dyDescent="0.25">
      <c r="A24" s="179" t="s">
        <v>108</v>
      </c>
      <c r="B24" s="229">
        <v>10619</v>
      </c>
      <c r="C24" s="230">
        <f t="shared" si="0"/>
        <v>8.8644578564690754E-2</v>
      </c>
      <c r="D24" s="229">
        <v>44</v>
      </c>
      <c r="E24" s="230">
        <f t="shared" si="1"/>
        <v>0.10161662817551963</v>
      </c>
      <c r="F24" s="229">
        <v>83</v>
      </c>
      <c r="G24" s="230">
        <f t="shared" si="2"/>
        <v>0.10835509138381201</v>
      </c>
      <c r="H24" s="229">
        <v>63</v>
      </c>
      <c r="I24" s="230">
        <f t="shared" si="3"/>
        <v>0.18</v>
      </c>
      <c r="Q24" s="36"/>
      <c r="R24" s="36"/>
      <c r="S24" s="36"/>
    </row>
    <row r="25" spans="1:19" ht="24.95" customHeight="1" x14ac:dyDescent="0.25">
      <c r="A25" s="179" t="s">
        <v>109</v>
      </c>
      <c r="B25" s="229">
        <v>27650</v>
      </c>
      <c r="C25" s="230">
        <f t="shared" si="0"/>
        <v>0.23081482223502209</v>
      </c>
      <c r="D25" s="229">
        <v>60</v>
      </c>
      <c r="E25" s="230">
        <f t="shared" si="1"/>
        <v>0.13856812933025403</v>
      </c>
      <c r="F25" s="229">
        <v>166</v>
      </c>
      <c r="G25" s="230">
        <f t="shared" si="2"/>
        <v>0.21671018276762402</v>
      </c>
      <c r="H25" s="229">
        <v>83</v>
      </c>
      <c r="I25" s="230">
        <f t="shared" si="3"/>
        <v>0.23714285714285716</v>
      </c>
      <c r="Q25" s="36"/>
      <c r="R25" s="36"/>
      <c r="S25" s="36"/>
    </row>
    <row r="26" spans="1:19" ht="24.95" customHeight="1" x14ac:dyDescent="0.25">
      <c r="A26" s="275" t="s">
        <v>6</v>
      </c>
      <c r="B26" s="276">
        <f>SUM(B9:B25)</f>
        <v>119793</v>
      </c>
      <c r="C26" s="277"/>
      <c r="D26" s="278">
        <f>SUM(D9:D25)</f>
        <v>433</v>
      </c>
      <c r="E26" s="279"/>
      <c r="F26" s="278">
        <f>SUM(F9:F25)</f>
        <v>766</v>
      </c>
      <c r="G26" s="280"/>
      <c r="H26" s="278">
        <f>SUM(H9:H25)</f>
        <v>350</v>
      </c>
      <c r="I26" s="280"/>
    </row>
    <row r="27" spans="1:19" ht="16.5" customHeight="1" x14ac:dyDescent="0.25">
      <c r="A27" s="58"/>
      <c r="B27" s="56"/>
    </row>
    <row r="28" spans="1:19" ht="15" customHeight="1" x14ac:dyDescent="0.25">
      <c r="B28" s="124"/>
    </row>
    <row r="32" spans="1:19" ht="15" customHeight="1" x14ac:dyDescent="0.25">
      <c r="B32" s="56"/>
    </row>
  </sheetData>
  <mergeCells count="7">
    <mergeCell ref="F7:G7"/>
    <mergeCell ref="H7:I7"/>
    <mergeCell ref="A4:I4"/>
    <mergeCell ref="A7:A8"/>
    <mergeCell ref="B7:C7"/>
    <mergeCell ref="D7:E7"/>
    <mergeCell ref="D6:I6"/>
  </mergeCells>
  <conditionalFormatting sqref="C9:C25">
    <cfRule type="dataBar" priority="29">
      <dataBar>
        <cfvo type="min"/>
        <cfvo type="max"/>
        <color rgb="FFFFB628"/>
      </dataBar>
      <extLst>
        <ext xmlns:x14="http://schemas.microsoft.com/office/spreadsheetml/2009/9/main" uri="{B025F937-C7B1-47D3-B67F-A62EFF666E3E}">
          <x14:id>{1B778158-19E3-48A6-9F67-6C36A1542FBF}</x14:id>
        </ext>
      </extLst>
    </cfRule>
  </conditionalFormatting>
  <conditionalFormatting sqref="E9:E26">
    <cfRule type="dataBar" priority="30">
      <dataBar>
        <cfvo type="min"/>
        <cfvo type="max"/>
        <color rgb="FFFFB628"/>
      </dataBar>
      <extLst>
        <ext xmlns:x14="http://schemas.microsoft.com/office/spreadsheetml/2009/9/main" uri="{B025F937-C7B1-47D3-B67F-A62EFF666E3E}">
          <x14:id>{C1620934-ACA7-4AC7-A798-CA5ED4DE515C}</x14:id>
        </ext>
      </extLst>
    </cfRule>
  </conditionalFormatting>
  <conditionalFormatting sqref="G9:G25">
    <cfRule type="dataBar" priority="2">
      <dataBar>
        <cfvo type="min"/>
        <cfvo type="max"/>
        <color rgb="FFFFB628"/>
      </dataBar>
      <extLst>
        <ext xmlns:x14="http://schemas.microsoft.com/office/spreadsheetml/2009/9/main" uri="{B025F937-C7B1-47D3-B67F-A62EFF666E3E}">
          <x14:id>{E740EA5D-91FA-4862-B270-450019B5FB3D}</x14:id>
        </ext>
      </extLst>
    </cfRule>
  </conditionalFormatting>
  <conditionalFormatting sqref="I9:I25">
    <cfRule type="dataBar" priority="1">
      <dataBar>
        <cfvo type="min"/>
        <cfvo type="max"/>
        <color rgb="FFFFB628"/>
      </dataBar>
      <extLst>
        <ext xmlns:x14="http://schemas.microsoft.com/office/spreadsheetml/2009/9/main" uri="{B025F937-C7B1-47D3-B67F-A62EFF666E3E}">
          <x14:id>{51DBC4A3-4968-4860-9002-4BE4F22970D9}</x14:id>
        </ext>
      </extLst>
    </cfRule>
  </conditionalFormatting>
  <pageMargins left="0.70866141732283472" right="0.70866141732283472" top="0.74803149606299213" bottom="0.74803149606299213" header="0.31496062992125984" footer="0.31496062992125984"/>
  <pageSetup scale="72"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1B778158-19E3-48A6-9F67-6C36A1542FBF}">
            <x14:dataBar minLength="0" maxLength="100" border="1" negativeBarBorderColorSameAsPositive="0">
              <x14:cfvo type="autoMin"/>
              <x14:cfvo type="autoMax"/>
              <x14:borderColor rgb="FFFFB628"/>
              <x14:negativeFillColor rgb="FFFF0000"/>
              <x14:negativeBorderColor rgb="FFFF0000"/>
              <x14:axisColor rgb="FF000000"/>
            </x14:dataBar>
          </x14:cfRule>
          <xm:sqref>C9:C25</xm:sqref>
        </x14:conditionalFormatting>
        <x14:conditionalFormatting xmlns:xm="http://schemas.microsoft.com/office/excel/2006/main">
          <x14:cfRule type="dataBar" id="{C1620934-ACA7-4AC7-A798-CA5ED4DE515C}">
            <x14:dataBar minLength="0" maxLength="100" border="1" negativeBarBorderColorSameAsPositive="0">
              <x14:cfvo type="autoMin"/>
              <x14:cfvo type="autoMax"/>
              <x14:borderColor rgb="FFFFB628"/>
              <x14:negativeFillColor rgb="FFFF0000"/>
              <x14:negativeBorderColor rgb="FFFF0000"/>
              <x14:axisColor rgb="FF000000"/>
            </x14:dataBar>
          </x14:cfRule>
          <xm:sqref>E9:E26</xm:sqref>
        </x14:conditionalFormatting>
        <x14:conditionalFormatting xmlns:xm="http://schemas.microsoft.com/office/excel/2006/main">
          <x14:cfRule type="dataBar" id="{E740EA5D-91FA-4862-B270-450019B5FB3D}">
            <x14:dataBar minLength="0" maxLength="100" border="1" negativeBarBorderColorSameAsPositive="0">
              <x14:cfvo type="autoMin"/>
              <x14:cfvo type="autoMax"/>
              <x14:borderColor rgb="FFFFB628"/>
              <x14:negativeFillColor rgb="FFFF0000"/>
              <x14:negativeBorderColor rgb="FFFF0000"/>
              <x14:axisColor rgb="FF000000"/>
            </x14:dataBar>
          </x14:cfRule>
          <xm:sqref>G9:G25</xm:sqref>
        </x14:conditionalFormatting>
        <x14:conditionalFormatting xmlns:xm="http://schemas.microsoft.com/office/excel/2006/main">
          <x14:cfRule type="dataBar" id="{51DBC4A3-4968-4860-9002-4BE4F22970D9}">
            <x14:dataBar minLength="0" maxLength="100" border="1" negativeBarBorderColorSameAsPositive="0">
              <x14:cfvo type="autoMin"/>
              <x14:cfvo type="autoMax"/>
              <x14:borderColor rgb="FFFFB628"/>
              <x14:negativeFillColor rgb="FFFF0000"/>
              <x14:negativeBorderColor rgb="FFFF0000"/>
              <x14:axisColor rgb="FF000000"/>
            </x14:dataBar>
          </x14:cfRule>
          <xm:sqref>I9:I25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0EB5B-5FF1-42F9-A5A6-30E53C958241}">
  <sheetPr>
    <tabColor rgb="FFFF0000"/>
    <pageSetUpPr fitToPage="1"/>
  </sheetPr>
  <dimension ref="A4:AL50"/>
  <sheetViews>
    <sheetView topLeftCell="A11" workbookViewId="0">
      <selection activeCell="AP15" sqref="AP15"/>
    </sheetView>
  </sheetViews>
  <sheetFormatPr baseColWidth="10" defaultColWidth="10.85546875" defaultRowHeight="12" x14ac:dyDescent="0.25"/>
  <cols>
    <col min="1" max="1" width="15" style="145" customWidth="1"/>
    <col min="2" max="2" width="4.7109375" style="4" customWidth="1"/>
    <col min="3" max="18" width="4.7109375" style="1" customWidth="1"/>
    <col min="19" max="19" width="7.7109375" style="1" customWidth="1"/>
    <col min="20" max="20" width="1.5703125" style="1" customWidth="1"/>
    <col min="21" max="37" width="4.7109375" style="282" customWidth="1"/>
    <col min="38" max="38" width="7.7109375" style="195" bestFit="1" customWidth="1"/>
    <col min="39" max="16384" width="10.85546875" style="1"/>
  </cols>
  <sheetData>
    <row r="4" spans="1:38" ht="39.75" customHeight="1" x14ac:dyDescent="0.25">
      <c r="A4" s="173" t="s">
        <v>235</v>
      </c>
      <c r="M4" s="76"/>
    </row>
    <row r="5" spans="1:38" ht="18" x14ac:dyDescent="0.25">
      <c r="A5" s="174" t="s">
        <v>258</v>
      </c>
      <c r="B5" s="191" t="s">
        <v>259</v>
      </c>
      <c r="C5" s="191" t="s">
        <v>260</v>
      </c>
      <c r="D5" s="191" t="s">
        <v>261</v>
      </c>
      <c r="E5" s="191" t="s">
        <v>262</v>
      </c>
      <c r="F5" s="191" t="s">
        <v>263</v>
      </c>
      <c r="G5" s="191" t="s">
        <v>264</v>
      </c>
      <c r="H5" s="191" t="s">
        <v>265</v>
      </c>
      <c r="I5" s="191" t="s">
        <v>266</v>
      </c>
      <c r="J5" s="191" t="s">
        <v>272</v>
      </c>
      <c r="K5" s="191" t="s">
        <v>267</v>
      </c>
      <c r="L5" s="191" t="s">
        <v>268</v>
      </c>
      <c r="M5" s="191" t="s">
        <v>273</v>
      </c>
      <c r="N5" s="191" t="s">
        <v>269</v>
      </c>
      <c r="O5" s="191" t="s">
        <v>270</v>
      </c>
      <c r="P5" s="191" t="s">
        <v>271</v>
      </c>
      <c r="Q5" s="191" t="s">
        <v>274</v>
      </c>
      <c r="R5" s="191" t="s">
        <v>275</v>
      </c>
      <c r="S5" s="192" t="s">
        <v>234</v>
      </c>
      <c r="U5" s="283" t="s">
        <v>259</v>
      </c>
      <c r="V5" s="283" t="s">
        <v>260</v>
      </c>
      <c r="W5" s="283" t="s">
        <v>261</v>
      </c>
      <c r="X5" s="283" t="s">
        <v>262</v>
      </c>
      <c r="Y5" s="283" t="s">
        <v>263</v>
      </c>
      <c r="Z5" s="283" t="s">
        <v>264</v>
      </c>
      <c r="AA5" s="283" t="s">
        <v>265</v>
      </c>
      <c r="AB5" s="283" t="s">
        <v>266</v>
      </c>
      <c r="AC5" s="283" t="s">
        <v>272</v>
      </c>
      <c r="AD5" s="283" t="s">
        <v>267</v>
      </c>
      <c r="AE5" s="283" t="s">
        <v>268</v>
      </c>
      <c r="AF5" s="283" t="s">
        <v>273</v>
      </c>
      <c r="AG5" s="283" t="s">
        <v>269</v>
      </c>
      <c r="AH5" s="283" t="s">
        <v>270</v>
      </c>
      <c r="AI5" s="283" t="s">
        <v>271</v>
      </c>
      <c r="AJ5" s="283" t="s">
        <v>274</v>
      </c>
      <c r="AK5" s="283" t="s">
        <v>275</v>
      </c>
      <c r="AL5" s="134" t="s">
        <v>234</v>
      </c>
    </row>
    <row r="6" spans="1:38" ht="35.1" customHeight="1" x14ac:dyDescent="0.25">
      <c r="A6" s="136" t="s">
        <v>58</v>
      </c>
      <c r="B6" s="193">
        <v>71</v>
      </c>
      <c r="C6" s="194">
        <v>50</v>
      </c>
      <c r="D6" s="194">
        <v>150</v>
      </c>
      <c r="E6" s="194">
        <v>133</v>
      </c>
      <c r="F6" s="194">
        <v>118</v>
      </c>
      <c r="G6" s="194">
        <v>417</v>
      </c>
      <c r="H6" s="194">
        <v>263</v>
      </c>
      <c r="I6" s="194">
        <v>312</v>
      </c>
      <c r="J6" s="194">
        <v>211</v>
      </c>
      <c r="K6" s="194">
        <v>386</v>
      </c>
      <c r="L6" s="194">
        <v>181</v>
      </c>
      <c r="M6" s="194">
        <v>117</v>
      </c>
      <c r="N6" s="194">
        <v>214</v>
      </c>
      <c r="O6" s="194">
        <v>35</v>
      </c>
      <c r="P6" s="194">
        <v>41</v>
      </c>
      <c r="Q6" s="194">
        <v>654</v>
      </c>
      <c r="R6" s="194">
        <v>450</v>
      </c>
      <c r="S6" s="274">
        <f>SUM(B6:R6)</f>
        <v>3803</v>
      </c>
      <c r="T6" s="195"/>
      <c r="U6" s="199">
        <f t="shared" ref="U6:U27" si="0">B6/$B$27</f>
        <v>7.5620406859090421E-3</v>
      </c>
      <c r="V6" s="199">
        <f t="shared" ref="V6:V27" si="1">C6/$C$27</f>
        <v>3.529079616036138E-3</v>
      </c>
      <c r="W6" s="199">
        <f t="shared" ref="W6:W27" si="2">D6/$D$27</f>
        <v>6.5430752453653216E-3</v>
      </c>
      <c r="X6" s="199">
        <f t="shared" ref="X6:X27" si="3">E6/$E$27</f>
        <v>1.0203298810893748E-2</v>
      </c>
      <c r="Y6" s="199">
        <f t="shared" ref="Y6:Y27" si="4">F6/$F$27</f>
        <v>5.9768019044724712E-3</v>
      </c>
      <c r="Z6" s="199">
        <f t="shared" ref="Z6:Z27" si="5">G6/$G$27</f>
        <v>7.8525158180174758E-3</v>
      </c>
      <c r="AA6" s="199">
        <f t="shared" ref="AA6:AA27" si="6">H6/$H$27</f>
        <v>7.3785209291886431E-3</v>
      </c>
      <c r="AB6" s="199">
        <f t="shared" ref="AB6:AB27" si="7">I6/$I$27</f>
        <v>1.3314556394827808E-2</v>
      </c>
      <c r="AC6" s="199">
        <f t="shared" ref="AC6:AC27" si="8">J6/$J$27</f>
        <v>1.4296361542109899E-2</v>
      </c>
      <c r="AD6" s="199">
        <f t="shared" ref="AD6:AD27" si="9">K6/$K$27</f>
        <v>1.0043452241563239E-2</v>
      </c>
      <c r="AE6" s="199">
        <f t="shared" ref="AE6:AE27" si="10">L6/$L$27</f>
        <v>7.0425275281117469E-3</v>
      </c>
      <c r="AF6" s="199">
        <f t="shared" ref="AF6:AF27" si="11">M6/$M$27</f>
        <v>9.6710200033063316E-3</v>
      </c>
      <c r="AG6" s="199">
        <f t="shared" ref="AG6:AG27" si="12">N6/$N$27</f>
        <v>6.7620943533352289E-3</v>
      </c>
      <c r="AH6" s="199">
        <f t="shared" ref="AH6:AH27" si="13">O6/$O$27</f>
        <v>7.1486928104575161E-3</v>
      </c>
      <c r="AI6" s="199">
        <f t="shared" ref="AI6:AI27" si="14">P6/$P$27</f>
        <v>8.9111062812432078E-3</v>
      </c>
      <c r="AJ6" s="199">
        <f t="shared" ref="AJ6:AJ27" si="15">Q6/$Q$27</f>
        <v>9.9331713244228438E-3</v>
      </c>
      <c r="AK6" s="199">
        <f t="shared" ref="AK6:AK27" si="16">R6/$R$27</f>
        <v>5.6255625562556255E-3</v>
      </c>
      <c r="AL6" s="198">
        <f t="shared" ref="AL6:AL27" si="17">S6/$S$27</f>
        <v>8.1016940486740747E-3</v>
      </c>
    </row>
    <row r="7" spans="1:38" ht="35.1" customHeight="1" x14ac:dyDescent="0.25">
      <c r="A7" s="136" t="s">
        <v>59</v>
      </c>
      <c r="B7" s="193">
        <v>354</v>
      </c>
      <c r="C7" s="194">
        <v>328</v>
      </c>
      <c r="D7" s="194">
        <v>581</v>
      </c>
      <c r="E7" s="194">
        <v>303</v>
      </c>
      <c r="F7" s="194">
        <v>352</v>
      </c>
      <c r="G7" s="194">
        <v>1393</v>
      </c>
      <c r="H7" s="194">
        <v>756</v>
      </c>
      <c r="I7" s="194">
        <v>792</v>
      </c>
      <c r="J7" s="194">
        <v>289</v>
      </c>
      <c r="K7" s="194">
        <v>694</v>
      </c>
      <c r="L7" s="194">
        <v>483</v>
      </c>
      <c r="M7" s="194">
        <v>284</v>
      </c>
      <c r="N7" s="194">
        <v>718</v>
      </c>
      <c r="O7" s="194">
        <v>74</v>
      </c>
      <c r="P7" s="194">
        <v>178</v>
      </c>
      <c r="Q7" s="194">
        <v>1859</v>
      </c>
      <c r="R7" s="194">
        <v>1565</v>
      </c>
      <c r="S7" s="274">
        <f t="shared" ref="S7:S26" si="18">SUM(B7:R7)</f>
        <v>11003</v>
      </c>
      <c r="T7" s="195"/>
      <c r="U7" s="199">
        <f t="shared" si="0"/>
        <v>3.7703695814250718E-2</v>
      </c>
      <c r="V7" s="199">
        <f t="shared" si="1"/>
        <v>2.3150762281197064E-2</v>
      </c>
      <c r="W7" s="199">
        <f t="shared" si="2"/>
        <v>2.5343511450381679E-2</v>
      </c>
      <c r="X7" s="199">
        <f t="shared" si="3"/>
        <v>2.3245109321058686E-2</v>
      </c>
      <c r="Y7" s="199">
        <f t="shared" si="4"/>
        <v>1.7829103986222967E-2</v>
      </c>
      <c r="Z7" s="199">
        <f t="shared" si="5"/>
        <v>2.6231545646279001E-2</v>
      </c>
      <c r="AA7" s="199">
        <f t="shared" si="6"/>
        <v>2.1209740769835034E-2</v>
      </c>
      <c r="AB7" s="199">
        <f t="shared" si="7"/>
        <v>3.3798489309947513E-2</v>
      </c>
      <c r="AC7" s="199">
        <f t="shared" si="8"/>
        <v>1.9581272443932516E-2</v>
      </c>
      <c r="AD7" s="199">
        <f t="shared" si="9"/>
        <v>1.8057398589753595E-2</v>
      </c>
      <c r="AE7" s="199">
        <f t="shared" si="10"/>
        <v>1.8793043072253997E-2</v>
      </c>
      <c r="AF7" s="199">
        <f t="shared" si="11"/>
        <v>2.3474954537940157E-2</v>
      </c>
      <c r="AG7" s="199">
        <f t="shared" si="12"/>
        <v>2.2687774512592032E-2</v>
      </c>
      <c r="AH7" s="199">
        <f t="shared" si="13"/>
        <v>1.511437908496732E-2</v>
      </c>
      <c r="AI7" s="199">
        <f t="shared" si="14"/>
        <v>3.8687241903933925E-2</v>
      </c>
      <c r="AJ7" s="199">
        <f t="shared" si="15"/>
        <v>2.8235115431348726E-2</v>
      </c>
      <c r="AK7" s="199">
        <f t="shared" si="16"/>
        <v>1.9564456445644564E-2</v>
      </c>
      <c r="AL7" s="198">
        <f t="shared" si="17"/>
        <v>2.344016292862499E-2</v>
      </c>
    </row>
    <row r="8" spans="1:38" ht="35.1" customHeight="1" x14ac:dyDescent="0.25">
      <c r="A8" s="136" t="s">
        <v>60</v>
      </c>
      <c r="B8" s="193">
        <v>1263</v>
      </c>
      <c r="C8" s="194">
        <v>885</v>
      </c>
      <c r="D8" s="194">
        <v>2598</v>
      </c>
      <c r="E8" s="194">
        <v>1626</v>
      </c>
      <c r="F8" s="194">
        <v>2472</v>
      </c>
      <c r="G8" s="194">
        <v>5798</v>
      </c>
      <c r="H8" s="194">
        <v>5661</v>
      </c>
      <c r="I8" s="194">
        <v>2534</v>
      </c>
      <c r="J8" s="194">
        <v>1639</v>
      </c>
      <c r="K8" s="194">
        <v>3142</v>
      </c>
      <c r="L8" s="194">
        <v>3244</v>
      </c>
      <c r="M8" s="194">
        <v>1894</v>
      </c>
      <c r="N8" s="194">
        <v>4117</v>
      </c>
      <c r="O8" s="194">
        <v>456</v>
      </c>
      <c r="P8" s="194">
        <v>460</v>
      </c>
      <c r="Q8" s="194">
        <v>6884</v>
      </c>
      <c r="R8" s="194">
        <v>10236</v>
      </c>
      <c r="S8" s="274">
        <f t="shared" si="18"/>
        <v>54909</v>
      </c>
      <c r="T8" s="195"/>
      <c r="U8" s="199">
        <f t="shared" si="0"/>
        <v>0.13451911811694536</v>
      </c>
      <c r="V8" s="199">
        <f t="shared" si="1"/>
        <v>6.246470920383964E-2</v>
      </c>
      <c r="W8" s="199">
        <f t="shared" si="2"/>
        <v>0.11332606324972737</v>
      </c>
      <c r="X8" s="199">
        <f t="shared" si="3"/>
        <v>0.12474108170310702</v>
      </c>
      <c r="Y8" s="199">
        <f t="shared" si="4"/>
        <v>0.12520893481233855</v>
      </c>
      <c r="Z8" s="199">
        <f t="shared" si="5"/>
        <v>0.10918198252485689</v>
      </c>
      <c r="AA8" s="199">
        <f t="shared" si="6"/>
        <v>0.15882055885983615</v>
      </c>
      <c r="AB8" s="199">
        <f t="shared" si="7"/>
        <v>0.10813809584773609</v>
      </c>
      <c r="AC8" s="199">
        <f t="shared" si="8"/>
        <v>0.11105088420624704</v>
      </c>
      <c r="AD8" s="199">
        <f t="shared" si="9"/>
        <v>8.1752660474071759E-2</v>
      </c>
      <c r="AE8" s="199">
        <f t="shared" si="10"/>
        <v>0.12622076961985915</v>
      </c>
      <c r="AF8" s="199">
        <f t="shared" si="11"/>
        <v>0.1565548024466854</v>
      </c>
      <c r="AG8" s="199">
        <f t="shared" si="12"/>
        <v>0.13009131987234177</v>
      </c>
      <c r="AH8" s="199">
        <f t="shared" si="13"/>
        <v>9.3137254901960786E-2</v>
      </c>
      <c r="AI8" s="199">
        <f t="shared" si="14"/>
        <v>9.9978265594435997E-2</v>
      </c>
      <c r="AJ8" s="199">
        <f t="shared" si="15"/>
        <v>0.10455650060753341</v>
      </c>
      <c r="AK8" s="199">
        <f t="shared" si="16"/>
        <v>0.12796279627962795</v>
      </c>
      <c r="AL8" s="198">
        <f t="shared" si="17"/>
        <v>0.11697499829572568</v>
      </c>
    </row>
    <row r="9" spans="1:38" ht="35.1" customHeight="1" x14ac:dyDescent="0.25">
      <c r="A9" s="136" t="s">
        <v>61</v>
      </c>
      <c r="B9" s="193">
        <v>32</v>
      </c>
      <c r="C9" s="194">
        <v>58</v>
      </c>
      <c r="D9" s="194">
        <v>44</v>
      </c>
      <c r="E9" s="194">
        <v>6</v>
      </c>
      <c r="F9" s="194">
        <v>13</v>
      </c>
      <c r="G9" s="194">
        <v>262</v>
      </c>
      <c r="H9" s="194">
        <v>17</v>
      </c>
      <c r="I9" s="194">
        <v>15</v>
      </c>
      <c r="J9" s="194">
        <v>9</v>
      </c>
      <c r="K9" s="194">
        <v>35</v>
      </c>
      <c r="L9" s="194">
        <v>4</v>
      </c>
      <c r="M9" s="194">
        <v>1</v>
      </c>
      <c r="N9" s="194">
        <v>11</v>
      </c>
      <c r="O9" s="194">
        <v>1</v>
      </c>
      <c r="P9" s="194">
        <v>18</v>
      </c>
      <c r="Q9" s="194">
        <v>217</v>
      </c>
      <c r="R9" s="194">
        <v>31</v>
      </c>
      <c r="S9" s="274">
        <f t="shared" si="18"/>
        <v>774</v>
      </c>
      <c r="T9" s="195"/>
      <c r="U9" s="199">
        <f t="shared" si="0"/>
        <v>3.4082436894237937E-3</v>
      </c>
      <c r="V9" s="199">
        <f t="shared" si="1"/>
        <v>4.09373235460192E-3</v>
      </c>
      <c r="W9" s="199">
        <f t="shared" si="2"/>
        <v>1.9193020719738276E-3</v>
      </c>
      <c r="X9" s="199">
        <f t="shared" si="3"/>
        <v>4.6029919447640965E-4</v>
      </c>
      <c r="Y9" s="199">
        <f t="shared" si="4"/>
        <v>6.5846122676391629E-4</v>
      </c>
      <c r="Z9" s="199">
        <f t="shared" si="5"/>
        <v>4.9337149743898766E-3</v>
      </c>
      <c r="AA9" s="199">
        <f t="shared" si="6"/>
        <v>4.7693861519470317E-4</v>
      </c>
      <c r="AB9" s="199">
        <f t="shared" si="7"/>
        <v>6.4012290359749069E-4</v>
      </c>
      <c r="AC9" s="199">
        <f t="shared" si="8"/>
        <v>6.0979741174876348E-4</v>
      </c>
      <c r="AD9" s="199">
        <f t="shared" si="9"/>
        <v>9.1067572138526782E-4</v>
      </c>
      <c r="AE9" s="199">
        <f t="shared" si="10"/>
        <v>1.556359674720828E-4</v>
      </c>
      <c r="AF9" s="199">
        <f t="shared" si="11"/>
        <v>8.2658290626549838E-5</v>
      </c>
      <c r="AG9" s="199">
        <f t="shared" si="12"/>
        <v>3.4758428919012862E-4</v>
      </c>
      <c r="AH9" s="199">
        <f t="shared" si="13"/>
        <v>2.042483660130719E-4</v>
      </c>
      <c r="AI9" s="199">
        <f t="shared" si="14"/>
        <v>3.9121930015214084E-3</v>
      </c>
      <c r="AJ9" s="199">
        <f t="shared" si="15"/>
        <v>3.2958687727825029E-3</v>
      </c>
      <c r="AK9" s="199">
        <f t="shared" si="16"/>
        <v>3.8753875387538756E-4</v>
      </c>
      <c r="AL9" s="198">
        <f t="shared" si="17"/>
        <v>1.6488854045947235E-3</v>
      </c>
    </row>
    <row r="10" spans="1:38" ht="35.1" customHeight="1" x14ac:dyDescent="0.25">
      <c r="A10" s="136" t="s">
        <v>62</v>
      </c>
      <c r="B10" s="193">
        <v>2</v>
      </c>
      <c r="C10" s="194">
        <v>5</v>
      </c>
      <c r="D10" s="194">
        <v>4</v>
      </c>
      <c r="E10" s="194">
        <v>3</v>
      </c>
      <c r="F10" s="194">
        <v>7</v>
      </c>
      <c r="G10" s="194">
        <v>17</v>
      </c>
      <c r="H10" s="194">
        <v>3</v>
      </c>
      <c r="I10" s="194">
        <v>4</v>
      </c>
      <c r="J10" s="194">
        <v>1</v>
      </c>
      <c r="K10" s="194">
        <v>9</v>
      </c>
      <c r="L10" s="194">
        <v>1</v>
      </c>
      <c r="M10" s="194"/>
      <c r="N10" s="194">
        <v>2</v>
      </c>
      <c r="O10" s="194"/>
      <c r="P10" s="194">
        <v>1</v>
      </c>
      <c r="Q10" s="194">
        <v>17</v>
      </c>
      <c r="R10" s="194">
        <v>10</v>
      </c>
      <c r="S10" s="274">
        <f t="shared" si="18"/>
        <v>86</v>
      </c>
      <c r="T10" s="195"/>
      <c r="U10" s="199">
        <f t="shared" si="0"/>
        <v>2.1301523058898711E-4</v>
      </c>
      <c r="V10" s="199">
        <f t="shared" si="1"/>
        <v>3.5290796160361375E-4</v>
      </c>
      <c r="W10" s="199">
        <f t="shared" si="2"/>
        <v>1.7448200654307525E-4</v>
      </c>
      <c r="X10" s="199">
        <f t="shared" si="3"/>
        <v>2.3014959723820482E-4</v>
      </c>
      <c r="Y10" s="199">
        <f t="shared" si="4"/>
        <v>3.5455604518057034E-4</v>
      </c>
      <c r="Z10" s="199">
        <f t="shared" si="5"/>
        <v>3.2012654413980115E-4</v>
      </c>
      <c r="AA10" s="199">
        <f t="shared" si="6"/>
        <v>8.4165637975535849E-5</v>
      </c>
      <c r="AB10" s="199">
        <f t="shared" si="7"/>
        <v>1.7069944095933086E-4</v>
      </c>
      <c r="AC10" s="199">
        <f t="shared" si="8"/>
        <v>6.7755267972084834E-5</v>
      </c>
      <c r="AD10" s="199">
        <f t="shared" si="9"/>
        <v>2.3417375692764031E-4</v>
      </c>
      <c r="AE10" s="199">
        <f t="shared" si="10"/>
        <v>3.8908991868020701E-5</v>
      </c>
      <c r="AF10" s="199">
        <f t="shared" si="11"/>
        <v>0</v>
      </c>
      <c r="AG10" s="199">
        <f t="shared" si="12"/>
        <v>6.3197143489114292E-5</v>
      </c>
      <c r="AH10" s="199">
        <f t="shared" si="13"/>
        <v>0</v>
      </c>
      <c r="AI10" s="199">
        <f t="shared" si="14"/>
        <v>2.1734405564007825E-4</v>
      </c>
      <c r="AJ10" s="199">
        <f t="shared" si="15"/>
        <v>2.5820170109356016E-4</v>
      </c>
      <c r="AK10" s="199">
        <f t="shared" si="16"/>
        <v>1.2501250125012501E-4</v>
      </c>
      <c r="AL10" s="198">
        <f t="shared" si="17"/>
        <v>1.8320948939941372E-4</v>
      </c>
    </row>
    <row r="11" spans="1:38" ht="35.1" customHeight="1" x14ac:dyDescent="0.25">
      <c r="A11" s="136" t="s">
        <v>63</v>
      </c>
      <c r="B11" s="193">
        <v>5</v>
      </c>
      <c r="C11" s="194">
        <v>6</v>
      </c>
      <c r="D11" s="194">
        <v>9</v>
      </c>
      <c r="E11" s="194">
        <v>17</v>
      </c>
      <c r="F11" s="194">
        <v>5</v>
      </c>
      <c r="G11" s="194">
        <v>7</v>
      </c>
      <c r="H11" s="194">
        <v>3</v>
      </c>
      <c r="I11" s="194">
        <v>9</v>
      </c>
      <c r="J11" s="194">
        <v>1</v>
      </c>
      <c r="K11" s="194">
        <v>33</v>
      </c>
      <c r="L11" s="194">
        <v>18</v>
      </c>
      <c r="M11" s="194">
        <v>6</v>
      </c>
      <c r="N11" s="194">
        <v>9</v>
      </c>
      <c r="O11" s="194"/>
      <c r="P11" s="194"/>
      <c r="Q11" s="194">
        <v>30</v>
      </c>
      <c r="R11" s="194">
        <v>38</v>
      </c>
      <c r="S11" s="274">
        <f t="shared" si="18"/>
        <v>196</v>
      </c>
      <c r="T11" s="195"/>
      <c r="U11" s="199">
        <f t="shared" si="0"/>
        <v>5.3253807647246783E-4</v>
      </c>
      <c r="V11" s="199">
        <f t="shared" si="1"/>
        <v>4.2348955392433656E-4</v>
      </c>
      <c r="W11" s="199">
        <f t="shared" si="2"/>
        <v>3.925845147219193E-4</v>
      </c>
      <c r="X11" s="199">
        <f t="shared" si="3"/>
        <v>1.3041810510164942E-3</v>
      </c>
      <c r="Y11" s="199">
        <f t="shared" si="4"/>
        <v>2.5325431798612166E-4</v>
      </c>
      <c r="Z11" s="199">
        <f t="shared" si="5"/>
        <v>1.3181681229285929E-4</v>
      </c>
      <c r="AA11" s="199">
        <f t="shared" si="6"/>
        <v>8.4165637975535849E-5</v>
      </c>
      <c r="AB11" s="199">
        <f t="shared" si="7"/>
        <v>3.8407374215849446E-4</v>
      </c>
      <c r="AC11" s="199">
        <f t="shared" si="8"/>
        <v>6.7755267972084834E-5</v>
      </c>
      <c r="AD11" s="199">
        <f t="shared" si="9"/>
        <v>8.5863710873468118E-4</v>
      </c>
      <c r="AE11" s="199">
        <f t="shared" si="10"/>
        <v>7.0036185362437262E-4</v>
      </c>
      <c r="AF11" s="199">
        <f t="shared" si="11"/>
        <v>4.9594974375929903E-4</v>
      </c>
      <c r="AG11" s="199">
        <f t="shared" si="12"/>
        <v>2.8438714570101434E-4</v>
      </c>
      <c r="AH11" s="199">
        <f t="shared" si="13"/>
        <v>0</v>
      </c>
      <c r="AI11" s="199">
        <f t="shared" si="14"/>
        <v>0</v>
      </c>
      <c r="AJ11" s="199">
        <f t="shared" si="15"/>
        <v>4.5565006075334142E-4</v>
      </c>
      <c r="AK11" s="199">
        <f t="shared" si="16"/>
        <v>4.7504750475047507E-4</v>
      </c>
      <c r="AL11" s="198">
        <f t="shared" si="17"/>
        <v>4.1754720839866382E-4</v>
      </c>
    </row>
    <row r="12" spans="1:38" ht="35.1" customHeight="1" x14ac:dyDescent="0.25">
      <c r="A12" s="136" t="s">
        <v>64</v>
      </c>
      <c r="B12" s="193">
        <v>431</v>
      </c>
      <c r="C12" s="194">
        <v>593</v>
      </c>
      <c r="D12" s="194">
        <v>598</v>
      </c>
      <c r="E12" s="194">
        <v>382</v>
      </c>
      <c r="F12" s="194">
        <v>277</v>
      </c>
      <c r="G12" s="194">
        <v>907</v>
      </c>
      <c r="H12" s="194">
        <v>1429</v>
      </c>
      <c r="I12" s="194">
        <v>936</v>
      </c>
      <c r="J12" s="194">
        <v>294</v>
      </c>
      <c r="K12" s="194">
        <v>502</v>
      </c>
      <c r="L12" s="194">
        <v>613</v>
      </c>
      <c r="M12" s="194">
        <v>814</v>
      </c>
      <c r="N12" s="194">
        <v>855</v>
      </c>
      <c r="O12" s="194">
        <v>508</v>
      </c>
      <c r="P12" s="194">
        <v>180</v>
      </c>
      <c r="Q12" s="194">
        <v>2308</v>
      </c>
      <c r="R12" s="194">
        <v>1076</v>
      </c>
      <c r="S12" s="274">
        <f t="shared" si="18"/>
        <v>12703</v>
      </c>
      <c r="T12" s="195"/>
      <c r="U12" s="199">
        <f t="shared" si="0"/>
        <v>4.5904782191926723E-2</v>
      </c>
      <c r="V12" s="199">
        <f t="shared" si="1"/>
        <v>4.1854884246188592E-2</v>
      </c>
      <c r="W12" s="199">
        <f t="shared" si="2"/>
        <v>2.6085059978189749E-2</v>
      </c>
      <c r="X12" s="199">
        <f t="shared" si="3"/>
        <v>2.9305715381664748E-2</v>
      </c>
      <c r="Y12" s="199">
        <f t="shared" si="4"/>
        <v>1.403028921643114E-2</v>
      </c>
      <c r="Z12" s="199">
        <f t="shared" si="5"/>
        <v>1.7079692678517625E-2</v>
      </c>
      <c r="AA12" s="199">
        <f t="shared" si="6"/>
        <v>4.0090898889013578E-2</v>
      </c>
      <c r="AB12" s="199">
        <f t="shared" si="7"/>
        <v>3.9943669184483423E-2</v>
      </c>
      <c r="AC12" s="199">
        <f t="shared" si="8"/>
        <v>1.992004878379294E-2</v>
      </c>
      <c r="AD12" s="199">
        <f t="shared" si="9"/>
        <v>1.3061691775297271E-2</v>
      </c>
      <c r="AE12" s="199">
        <f t="shared" si="10"/>
        <v>2.3851212015096688E-2</v>
      </c>
      <c r="AF12" s="199">
        <f t="shared" si="11"/>
        <v>6.7283848570011573E-2</v>
      </c>
      <c r="AG12" s="199">
        <f t="shared" si="12"/>
        <v>2.701677884159636E-2</v>
      </c>
      <c r="AH12" s="199">
        <f t="shared" si="13"/>
        <v>0.10375816993464053</v>
      </c>
      <c r="AI12" s="199">
        <f t="shared" si="14"/>
        <v>3.9121930015214086E-2</v>
      </c>
      <c r="AJ12" s="199">
        <f t="shared" si="15"/>
        <v>3.5054678007290403E-2</v>
      </c>
      <c r="AK12" s="199">
        <f t="shared" si="16"/>
        <v>1.3451345134513451E-2</v>
      </c>
      <c r="AL12" s="198">
        <f t="shared" si="17"/>
        <v>2.7061745858613401E-2</v>
      </c>
    </row>
    <row r="13" spans="1:38" ht="35.1" customHeight="1" x14ac:dyDescent="0.25">
      <c r="A13" s="136" t="s">
        <v>65</v>
      </c>
      <c r="B13" s="193">
        <v>44</v>
      </c>
      <c r="C13" s="194">
        <v>57</v>
      </c>
      <c r="D13" s="194">
        <v>61</v>
      </c>
      <c r="E13" s="194">
        <v>34</v>
      </c>
      <c r="F13" s="194">
        <v>14</v>
      </c>
      <c r="G13" s="194">
        <v>61</v>
      </c>
      <c r="H13" s="194">
        <v>48</v>
      </c>
      <c r="I13" s="194">
        <v>53</v>
      </c>
      <c r="J13" s="194">
        <v>15</v>
      </c>
      <c r="K13" s="194">
        <v>42</v>
      </c>
      <c r="L13" s="194">
        <v>27</v>
      </c>
      <c r="M13" s="194">
        <v>12</v>
      </c>
      <c r="N13" s="194">
        <v>25</v>
      </c>
      <c r="O13" s="194">
        <v>18</v>
      </c>
      <c r="P13" s="194">
        <v>17</v>
      </c>
      <c r="Q13" s="194">
        <v>137</v>
      </c>
      <c r="R13" s="194">
        <v>114</v>
      </c>
      <c r="S13" s="274">
        <f t="shared" si="18"/>
        <v>779</v>
      </c>
      <c r="T13" s="195"/>
      <c r="U13" s="199">
        <f t="shared" si="0"/>
        <v>4.6863350729577161E-3</v>
      </c>
      <c r="V13" s="199">
        <f t="shared" si="1"/>
        <v>4.023150762281197E-3</v>
      </c>
      <c r="W13" s="199">
        <f t="shared" si="2"/>
        <v>2.6608505997818975E-3</v>
      </c>
      <c r="X13" s="199">
        <f t="shared" si="3"/>
        <v>2.6083621020329883E-3</v>
      </c>
      <c r="Y13" s="199">
        <f t="shared" si="4"/>
        <v>7.0911209036114069E-4</v>
      </c>
      <c r="Z13" s="199">
        <f t="shared" si="5"/>
        <v>1.1486893642663452E-3</v>
      </c>
      <c r="AA13" s="199">
        <f t="shared" si="6"/>
        <v>1.3466502076085736E-3</v>
      </c>
      <c r="AB13" s="199">
        <f t="shared" si="7"/>
        <v>2.2617675927111337E-3</v>
      </c>
      <c r="AC13" s="199">
        <f t="shared" si="8"/>
        <v>1.0163290195812724E-3</v>
      </c>
      <c r="AD13" s="199">
        <f t="shared" si="9"/>
        <v>1.0928108656623214E-3</v>
      </c>
      <c r="AE13" s="199">
        <f t="shared" si="10"/>
        <v>1.0505427804365589E-3</v>
      </c>
      <c r="AF13" s="199">
        <f t="shared" si="11"/>
        <v>9.9189948751859805E-4</v>
      </c>
      <c r="AG13" s="199">
        <f t="shared" si="12"/>
        <v>7.8996429361392862E-4</v>
      </c>
      <c r="AH13" s="199">
        <f t="shared" si="13"/>
        <v>3.6764705882352941E-3</v>
      </c>
      <c r="AI13" s="199">
        <f t="shared" si="14"/>
        <v>3.69484894588133E-3</v>
      </c>
      <c r="AJ13" s="199">
        <f t="shared" si="15"/>
        <v>2.0808019441069261E-3</v>
      </c>
      <c r="AK13" s="199">
        <f t="shared" si="16"/>
        <v>1.4251425142514252E-3</v>
      </c>
      <c r="AL13" s="198">
        <f t="shared" si="17"/>
        <v>1.6595371190946894E-3</v>
      </c>
    </row>
    <row r="14" spans="1:38" ht="35.1" customHeight="1" x14ac:dyDescent="0.25">
      <c r="A14" s="136" t="s">
        <v>66</v>
      </c>
      <c r="B14" s="193">
        <v>648</v>
      </c>
      <c r="C14" s="194">
        <v>857</v>
      </c>
      <c r="D14" s="194">
        <v>1047</v>
      </c>
      <c r="E14" s="194">
        <v>540</v>
      </c>
      <c r="F14" s="194">
        <v>586</v>
      </c>
      <c r="G14" s="194">
        <v>1991</v>
      </c>
      <c r="H14" s="194">
        <v>862</v>
      </c>
      <c r="I14" s="194">
        <v>866</v>
      </c>
      <c r="J14" s="194">
        <v>473</v>
      </c>
      <c r="K14" s="194">
        <v>951</v>
      </c>
      <c r="L14" s="194">
        <v>788</v>
      </c>
      <c r="M14" s="194">
        <v>270</v>
      </c>
      <c r="N14" s="194">
        <v>766</v>
      </c>
      <c r="O14" s="194">
        <v>194</v>
      </c>
      <c r="P14" s="194">
        <v>166</v>
      </c>
      <c r="Q14" s="194">
        <v>2365</v>
      </c>
      <c r="R14" s="194">
        <v>2689</v>
      </c>
      <c r="S14" s="274">
        <f t="shared" si="18"/>
        <v>16059</v>
      </c>
      <c r="T14" s="195"/>
      <c r="U14" s="199">
        <f t="shared" si="0"/>
        <v>6.9016934710831826E-2</v>
      </c>
      <c r="V14" s="199">
        <f t="shared" si="1"/>
        <v>6.04884246188594E-2</v>
      </c>
      <c r="W14" s="199">
        <f t="shared" si="2"/>
        <v>4.5670665212649945E-2</v>
      </c>
      <c r="X14" s="199">
        <f t="shared" si="3"/>
        <v>4.1426927502876867E-2</v>
      </c>
      <c r="Y14" s="199">
        <f t="shared" si="4"/>
        <v>2.9681406067973461E-2</v>
      </c>
      <c r="Z14" s="199">
        <f t="shared" si="5"/>
        <v>3.7492467610726124E-2</v>
      </c>
      <c r="AA14" s="199">
        <f t="shared" si="6"/>
        <v>2.4183593311637303E-2</v>
      </c>
      <c r="AB14" s="199">
        <f t="shared" si="7"/>
        <v>3.6956428967695132E-2</v>
      </c>
      <c r="AC14" s="199">
        <f t="shared" si="8"/>
        <v>3.2048241750796125E-2</v>
      </c>
      <c r="AD14" s="199">
        <f t="shared" si="9"/>
        <v>2.4744360315353993E-2</v>
      </c>
      <c r="AE14" s="199">
        <f t="shared" si="10"/>
        <v>3.0660285592000312E-2</v>
      </c>
      <c r="AF14" s="199">
        <f t="shared" si="11"/>
        <v>2.2317738469168458E-2</v>
      </c>
      <c r="AG14" s="199">
        <f t="shared" si="12"/>
        <v>2.4204505956330773E-2</v>
      </c>
      <c r="AH14" s="199">
        <f t="shared" si="13"/>
        <v>3.9624183006535946E-2</v>
      </c>
      <c r="AI14" s="199">
        <f t="shared" si="14"/>
        <v>3.6079113236252985E-2</v>
      </c>
      <c r="AJ14" s="199">
        <f t="shared" si="15"/>
        <v>3.5920413122721748E-2</v>
      </c>
      <c r="AK14" s="199">
        <f t="shared" si="16"/>
        <v>3.3615861586158619E-2</v>
      </c>
      <c r="AL14" s="198">
        <f t="shared" si="17"/>
        <v>3.4211176630990527E-2</v>
      </c>
    </row>
    <row r="15" spans="1:38" ht="35.1" customHeight="1" x14ac:dyDescent="0.25">
      <c r="A15" s="136" t="s">
        <v>153</v>
      </c>
      <c r="B15" s="193">
        <v>1122</v>
      </c>
      <c r="C15" s="194">
        <v>1573</v>
      </c>
      <c r="D15" s="194">
        <v>2182</v>
      </c>
      <c r="E15" s="194">
        <v>1368</v>
      </c>
      <c r="F15" s="194">
        <v>1664</v>
      </c>
      <c r="G15" s="194">
        <v>3551</v>
      </c>
      <c r="H15" s="194">
        <v>3035</v>
      </c>
      <c r="I15" s="194">
        <v>3304</v>
      </c>
      <c r="J15" s="194">
        <v>1504</v>
      </c>
      <c r="K15" s="194">
        <v>2103</v>
      </c>
      <c r="L15" s="194">
        <v>2871</v>
      </c>
      <c r="M15" s="194">
        <v>1366</v>
      </c>
      <c r="N15" s="194">
        <v>3031</v>
      </c>
      <c r="O15" s="194">
        <v>622</v>
      </c>
      <c r="P15" s="194">
        <v>790</v>
      </c>
      <c r="Q15" s="194">
        <v>5274</v>
      </c>
      <c r="R15" s="194">
        <v>5797</v>
      </c>
      <c r="S15" s="274">
        <f t="shared" si="18"/>
        <v>41157</v>
      </c>
      <c r="T15" s="195"/>
      <c r="U15" s="199">
        <f t="shared" si="0"/>
        <v>0.11950154436042178</v>
      </c>
      <c r="V15" s="199">
        <f t="shared" si="1"/>
        <v>0.1110248447204969</v>
      </c>
      <c r="W15" s="199">
        <f t="shared" si="2"/>
        <v>9.5179934569247546E-2</v>
      </c>
      <c r="X15" s="199">
        <f t="shared" si="3"/>
        <v>0.1049482163406214</v>
      </c>
      <c r="Y15" s="199">
        <f t="shared" si="4"/>
        <v>8.4283037025781285E-2</v>
      </c>
      <c r="Z15" s="199">
        <f t="shared" si="5"/>
        <v>6.6868785778849055E-2</v>
      </c>
      <c r="AA15" s="199">
        <f t="shared" si="6"/>
        <v>8.5147570418583771E-2</v>
      </c>
      <c r="AB15" s="199">
        <f t="shared" si="7"/>
        <v>0.1409977382324073</v>
      </c>
      <c r="AC15" s="199">
        <f t="shared" si="8"/>
        <v>0.10190392303001558</v>
      </c>
      <c r="AD15" s="199">
        <f t="shared" si="9"/>
        <v>5.4718601202091953E-2</v>
      </c>
      <c r="AE15" s="199">
        <f t="shared" si="10"/>
        <v>0.11170771565308743</v>
      </c>
      <c r="AF15" s="199">
        <f t="shared" si="11"/>
        <v>0.11291122499586709</v>
      </c>
      <c r="AG15" s="199">
        <f t="shared" si="12"/>
        <v>9.5775270957752706E-2</v>
      </c>
      <c r="AH15" s="199">
        <f t="shared" si="13"/>
        <v>0.12704248366013071</v>
      </c>
      <c r="AI15" s="199">
        <f t="shared" si="14"/>
        <v>0.17170180395566181</v>
      </c>
      <c r="AJ15" s="199">
        <f t="shared" si="15"/>
        <v>8.0103280680437428E-2</v>
      </c>
      <c r="AK15" s="199">
        <f t="shared" si="16"/>
        <v>7.2469746974697463E-2</v>
      </c>
      <c r="AL15" s="198">
        <f t="shared" si="17"/>
        <v>8.7678522735019429E-2</v>
      </c>
    </row>
    <row r="16" spans="1:38" ht="35.1" customHeight="1" x14ac:dyDescent="0.25">
      <c r="A16" s="136" t="s">
        <v>68</v>
      </c>
      <c r="B16" s="193">
        <v>239</v>
      </c>
      <c r="C16" s="194">
        <v>251</v>
      </c>
      <c r="D16" s="194">
        <v>352</v>
      </c>
      <c r="E16" s="194">
        <v>292</v>
      </c>
      <c r="F16" s="194">
        <v>387</v>
      </c>
      <c r="G16" s="194">
        <v>953</v>
      </c>
      <c r="H16" s="194">
        <v>523</v>
      </c>
      <c r="I16" s="194">
        <v>460</v>
      </c>
      <c r="J16" s="194">
        <v>295</v>
      </c>
      <c r="K16" s="194">
        <v>801</v>
      </c>
      <c r="L16" s="194">
        <v>390</v>
      </c>
      <c r="M16" s="194">
        <v>296</v>
      </c>
      <c r="N16" s="194">
        <v>1008</v>
      </c>
      <c r="O16" s="194">
        <v>57</v>
      </c>
      <c r="P16" s="194">
        <v>57</v>
      </c>
      <c r="Q16" s="194">
        <v>1716</v>
      </c>
      <c r="R16" s="194">
        <v>1840</v>
      </c>
      <c r="S16" s="274">
        <f t="shared" si="18"/>
        <v>9917</v>
      </c>
      <c r="T16" s="195"/>
      <c r="U16" s="199">
        <f t="shared" si="0"/>
        <v>2.5455320055383961E-2</v>
      </c>
      <c r="V16" s="199">
        <f t="shared" si="1"/>
        <v>1.7715979672501412E-2</v>
      </c>
      <c r="W16" s="199">
        <f t="shared" si="2"/>
        <v>1.5354416575790621E-2</v>
      </c>
      <c r="X16" s="199">
        <f t="shared" si="3"/>
        <v>2.2401227464518603E-2</v>
      </c>
      <c r="Y16" s="199">
        <f t="shared" si="4"/>
        <v>1.9601884212125817E-2</v>
      </c>
      <c r="Z16" s="199">
        <f t="shared" si="5"/>
        <v>1.7945917445013559E-2</v>
      </c>
      <c r="AA16" s="199">
        <f t="shared" si="6"/>
        <v>1.467287622040175E-2</v>
      </c>
      <c r="AB16" s="199">
        <f t="shared" si="7"/>
        <v>1.9630435710323049E-2</v>
      </c>
      <c r="AC16" s="199">
        <f t="shared" si="8"/>
        <v>1.9987804051765024E-2</v>
      </c>
      <c r="AD16" s="199">
        <f t="shared" si="9"/>
        <v>2.0841464366559988E-2</v>
      </c>
      <c r="AE16" s="199">
        <f t="shared" si="10"/>
        <v>1.5174506828528073E-2</v>
      </c>
      <c r="AF16" s="199">
        <f t="shared" si="11"/>
        <v>2.4466854025458753E-2</v>
      </c>
      <c r="AG16" s="199">
        <f t="shared" si="12"/>
        <v>3.1851360318513607E-2</v>
      </c>
      <c r="AH16" s="199">
        <f t="shared" si="13"/>
        <v>1.1642156862745098E-2</v>
      </c>
      <c r="AI16" s="199">
        <f t="shared" si="14"/>
        <v>1.2388611171484459E-2</v>
      </c>
      <c r="AJ16" s="199">
        <f t="shared" si="15"/>
        <v>2.606318347509113E-2</v>
      </c>
      <c r="AK16" s="199">
        <f t="shared" si="16"/>
        <v>2.3002300230023004E-2</v>
      </c>
      <c r="AL16" s="198">
        <f t="shared" si="17"/>
        <v>2.1126610539232395E-2</v>
      </c>
    </row>
    <row r="17" spans="1:38" ht="35.1" customHeight="1" x14ac:dyDescent="0.25">
      <c r="A17" s="136" t="s">
        <v>69</v>
      </c>
      <c r="B17" s="193">
        <v>146</v>
      </c>
      <c r="C17" s="194">
        <v>212</v>
      </c>
      <c r="D17" s="194">
        <v>275</v>
      </c>
      <c r="E17" s="194">
        <v>163</v>
      </c>
      <c r="F17" s="194">
        <v>151</v>
      </c>
      <c r="G17" s="194">
        <v>622</v>
      </c>
      <c r="H17" s="194">
        <v>374</v>
      </c>
      <c r="I17" s="194">
        <v>283</v>
      </c>
      <c r="J17" s="194">
        <v>206</v>
      </c>
      <c r="K17" s="194">
        <v>433</v>
      </c>
      <c r="L17" s="194">
        <v>444</v>
      </c>
      <c r="M17" s="194">
        <v>228</v>
      </c>
      <c r="N17" s="194">
        <v>617</v>
      </c>
      <c r="O17" s="194">
        <v>100</v>
      </c>
      <c r="P17" s="194">
        <v>79</v>
      </c>
      <c r="Q17" s="194">
        <v>741</v>
      </c>
      <c r="R17" s="194">
        <v>818</v>
      </c>
      <c r="S17" s="274">
        <f t="shared" si="18"/>
        <v>5892</v>
      </c>
      <c r="T17" s="195"/>
      <c r="U17" s="199">
        <f t="shared" si="0"/>
        <v>1.5550111832996059E-2</v>
      </c>
      <c r="V17" s="199">
        <f t="shared" si="1"/>
        <v>1.4963297571993224E-2</v>
      </c>
      <c r="W17" s="199">
        <f t="shared" si="2"/>
        <v>1.1995637949836423E-2</v>
      </c>
      <c r="X17" s="199">
        <f t="shared" si="3"/>
        <v>1.2504794783275796E-2</v>
      </c>
      <c r="Y17" s="199">
        <f t="shared" si="4"/>
        <v>7.6482804031808745E-3</v>
      </c>
      <c r="Z17" s="199">
        <f t="shared" si="5"/>
        <v>1.1712865320879782E-2</v>
      </c>
      <c r="AA17" s="199">
        <f t="shared" si="6"/>
        <v>1.049264953428347E-2</v>
      </c>
      <c r="AB17" s="199">
        <f t="shared" si="7"/>
        <v>1.2076985447872658E-2</v>
      </c>
      <c r="AC17" s="199">
        <f t="shared" si="8"/>
        <v>1.3957585202249476E-2</v>
      </c>
      <c r="AD17" s="199">
        <f t="shared" si="9"/>
        <v>1.1266359638852029E-2</v>
      </c>
      <c r="AE17" s="199">
        <f t="shared" si="10"/>
        <v>1.7275592389401191E-2</v>
      </c>
      <c r="AF17" s="199">
        <f t="shared" si="11"/>
        <v>1.8846090262853363E-2</v>
      </c>
      <c r="AG17" s="199">
        <f t="shared" si="12"/>
        <v>1.9496318766391758E-2</v>
      </c>
      <c r="AH17" s="199">
        <f t="shared" si="13"/>
        <v>2.042483660130719E-2</v>
      </c>
      <c r="AI17" s="199">
        <f t="shared" si="14"/>
        <v>1.7170180395566181E-2</v>
      </c>
      <c r="AJ17" s="199">
        <f t="shared" si="15"/>
        <v>1.1254556500607533E-2</v>
      </c>
      <c r="AK17" s="199">
        <f t="shared" si="16"/>
        <v>1.0226022602260226E-2</v>
      </c>
      <c r="AL17" s="198">
        <f t="shared" si="17"/>
        <v>1.2551980366759833E-2</v>
      </c>
    </row>
    <row r="18" spans="1:38" ht="35.1" customHeight="1" x14ac:dyDescent="0.25">
      <c r="A18" s="136" t="s">
        <v>70</v>
      </c>
      <c r="B18" s="193">
        <v>129</v>
      </c>
      <c r="C18" s="194">
        <v>254</v>
      </c>
      <c r="D18" s="194">
        <v>451</v>
      </c>
      <c r="E18" s="194">
        <v>362</v>
      </c>
      <c r="F18" s="194">
        <v>458</v>
      </c>
      <c r="G18" s="194">
        <v>1317</v>
      </c>
      <c r="H18" s="194">
        <v>948</v>
      </c>
      <c r="I18" s="194">
        <v>805</v>
      </c>
      <c r="J18" s="194">
        <v>342</v>
      </c>
      <c r="K18" s="194">
        <v>620</v>
      </c>
      <c r="L18" s="194">
        <v>1059</v>
      </c>
      <c r="M18" s="194">
        <v>275</v>
      </c>
      <c r="N18" s="194">
        <v>943</v>
      </c>
      <c r="O18" s="194">
        <v>277</v>
      </c>
      <c r="P18" s="194">
        <v>103</v>
      </c>
      <c r="Q18" s="194">
        <v>1230</v>
      </c>
      <c r="R18" s="194">
        <v>1558</v>
      </c>
      <c r="S18" s="274">
        <f t="shared" si="18"/>
        <v>11131</v>
      </c>
      <c r="T18" s="195"/>
      <c r="U18" s="199">
        <f t="shared" si="0"/>
        <v>1.3739482372989669E-2</v>
      </c>
      <c r="V18" s="199">
        <f t="shared" si="1"/>
        <v>1.792772444946358E-2</v>
      </c>
      <c r="W18" s="199">
        <f t="shared" si="2"/>
        <v>1.9672846237731734E-2</v>
      </c>
      <c r="X18" s="199">
        <f t="shared" si="3"/>
        <v>2.7771384733410051E-2</v>
      </c>
      <c r="Y18" s="199">
        <f t="shared" si="4"/>
        <v>2.3198095527528745E-2</v>
      </c>
      <c r="Z18" s="199">
        <f t="shared" si="5"/>
        <v>2.4800391684242241E-2</v>
      </c>
      <c r="AA18" s="199">
        <f t="shared" si="6"/>
        <v>2.659634160026933E-2</v>
      </c>
      <c r="AB18" s="199">
        <f t="shared" si="7"/>
        <v>3.4353262493065334E-2</v>
      </c>
      <c r="AC18" s="199">
        <f t="shared" si="8"/>
        <v>2.3172301646453012E-2</v>
      </c>
      <c r="AD18" s="199">
        <f t="shared" si="9"/>
        <v>1.6131969921681887E-2</v>
      </c>
      <c r="AE18" s="199">
        <f t="shared" si="10"/>
        <v>4.120462238823392E-2</v>
      </c>
      <c r="AF18" s="199">
        <f t="shared" si="11"/>
        <v>2.2731029922301207E-2</v>
      </c>
      <c r="AG18" s="199">
        <f t="shared" si="12"/>
        <v>2.9797453155117389E-2</v>
      </c>
      <c r="AH18" s="199">
        <f t="shared" si="13"/>
        <v>5.6576797385620915E-2</v>
      </c>
      <c r="AI18" s="199">
        <f t="shared" si="14"/>
        <v>2.238643773092806E-2</v>
      </c>
      <c r="AJ18" s="199">
        <f t="shared" si="15"/>
        <v>1.8681652490886998E-2</v>
      </c>
      <c r="AK18" s="199">
        <f t="shared" si="16"/>
        <v>1.9476947694769476E-2</v>
      </c>
      <c r="AL18" s="198">
        <f t="shared" si="17"/>
        <v>2.3712846819824118E-2</v>
      </c>
    </row>
    <row r="19" spans="1:38" ht="35.1" customHeight="1" x14ac:dyDescent="0.25">
      <c r="A19" s="136" t="s">
        <v>71</v>
      </c>
      <c r="B19" s="193">
        <v>3</v>
      </c>
      <c r="C19" s="194">
        <v>4</v>
      </c>
      <c r="D19" s="194">
        <v>43</v>
      </c>
      <c r="E19" s="194">
        <v>12</v>
      </c>
      <c r="F19" s="194">
        <v>158</v>
      </c>
      <c r="G19" s="194">
        <v>165</v>
      </c>
      <c r="H19" s="194">
        <v>20</v>
      </c>
      <c r="I19" s="194">
        <v>7</v>
      </c>
      <c r="J19" s="194">
        <v>2</v>
      </c>
      <c r="K19" s="194">
        <v>55</v>
      </c>
      <c r="L19" s="194">
        <v>10</v>
      </c>
      <c r="M19" s="194">
        <v>6</v>
      </c>
      <c r="N19" s="194">
        <v>15</v>
      </c>
      <c r="O19" s="194">
        <v>1</v>
      </c>
      <c r="P19" s="194">
        <v>3</v>
      </c>
      <c r="Q19" s="194">
        <v>114</v>
      </c>
      <c r="R19" s="194">
        <v>294</v>
      </c>
      <c r="S19" s="274">
        <f t="shared" si="18"/>
        <v>912</v>
      </c>
      <c r="T19" s="195"/>
      <c r="U19" s="199">
        <f t="shared" si="0"/>
        <v>3.1952284588348065E-4</v>
      </c>
      <c r="V19" s="199">
        <f t="shared" si="1"/>
        <v>2.82326369282891E-4</v>
      </c>
      <c r="W19" s="199">
        <f t="shared" si="2"/>
        <v>1.8756815703380588E-3</v>
      </c>
      <c r="X19" s="199">
        <f t="shared" si="3"/>
        <v>9.2059838895281929E-4</v>
      </c>
      <c r="Y19" s="199">
        <f t="shared" si="4"/>
        <v>8.0028364483614445E-3</v>
      </c>
      <c r="Z19" s="199">
        <f t="shared" si="5"/>
        <v>3.1071105754745406E-3</v>
      </c>
      <c r="AA19" s="199">
        <f t="shared" si="6"/>
        <v>5.6110425317023899E-4</v>
      </c>
      <c r="AB19" s="199">
        <f t="shared" si="7"/>
        <v>2.9872402167882903E-4</v>
      </c>
      <c r="AC19" s="199">
        <f t="shared" si="8"/>
        <v>1.3551053594416967E-4</v>
      </c>
      <c r="AD19" s="199">
        <f t="shared" si="9"/>
        <v>1.4310618478911353E-3</v>
      </c>
      <c r="AE19" s="199">
        <f t="shared" si="10"/>
        <v>3.8908991868020701E-4</v>
      </c>
      <c r="AF19" s="199">
        <f t="shared" si="11"/>
        <v>4.9594974375929903E-4</v>
      </c>
      <c r="AG19" s="199">
        <f t="shared" si="12"/>
        <v>4.7397857616835717E-4</v>
      </c>
      <c r="AH19" s="199">
        <f t="shared" si="13"/>
        <v>2.042483660130719E-4</v>
      </c>
      <c r="AI19" s="199">
        <f t="shared" si="14"/>
        <v>6.5203216692023478E-4</v>
      </c>
      <c r="AJ19" s="199">
        <f t="shared" si="15"/>
        <v>1.7314702308626974E-3</v>
      </c>
      <c r="AK19" s="199">
        <f t="shared" si="16"/>
        <v>3.6753675367536755E-3</v>
      </c>
      <c r="AL19" s="198">
        <f t="shared" si="17"/>
        <v>1.9428727247937827E-3</v>
      </c>
    </row>
    <row r="20" spans="1:38" ht="35.1" customHeight="1" x14ac:dyDescent="0.25">
      <c r="A20" s="136" t="s">
        <v>72</v>
      </c>
      <c r="B20" s="193">
        <v>32</v>
      </c>
      <c r="C20" s="194">
        <v>51</v>
      </c>
      <c r="D20" s="194">
        <v>102</v>
      </c>
      <c r="E20" s="194">
        <v>43</v>
      </c>
      <c r="F20" s="194">
        <v>85</v>
      </c>
      <c r="G20" s="194">
        <v>180</v>
      </c>
      <c r="H20" s="194">
        <v>59</v>
      </c>
      <c r="I20" s="194">
        <v>107</v>
      </c>
      <c r="J20" s="194">
        <v>44</v>
      </c>
      <c r="K20" s="194">
        <v>142</v>
      </c>
      <c r="L20" s="194">
        <v>79</v>
      </c>
      <c r="M20" s="194">
        <v>42</v>
      </c>
      <c r="N20" s="194">
        <v>87</v>
      </c>
      <c r="O20" s="194">
        <v>17</v>
      </c>
      <c r="P20" s="194">
        <v>19</v>
      </c>
      <c r="Q20" s="194">
        <v>318</v>
      </c>
      <c r="R20" s="194">
        <v>396</v>
      </c>
      <c r="S20" s="274">
        <f t="shared" si="18"/>
        <v>1803</v>
      </c>
      <c r="T20" s="195"/>
      <c r="U20" s="199">
        <f t="shared" si="0"/>
        <v>3.4082436894237937E-3</v>
      </c>
      <c r="V20" s="199">
        <f t="shared" si="1"/>
        <v>3.5996612083568605E-3</v>
      </c>
      <c r="W20" s="199">
        <f t="shared" si="2"/>
        <v>4.4492911668484189E-3</v>
      </c>
      <c r="X20" s="199">
        <f t="shared" si="3"/>
        <v>3.2988108937476025E-3</v>
      </c>
      <c r="Y20" s="199">
        <f t="shared" si="4"/>
        <v>4.305323405764068E-3</v>
      </c>
      <c r="Z20" s="199">
        <f t="shared" si="5"/>
        <v>3.3895751732449532E-3</v>
      </c>
      <c r="AA20" s="199">
        <f t="shared" si="6"/>
        <v>1.6552575468522051E-3</v>
      </c>
      <c r="AB20" s="199">
        <f t="shared" si="7"/>
        <v>4.5662100456621002E-3</v>
      </c>
      <c r="AC20" s="199">
        <f t="shared" si="8"/>
        <v>2.9812317907717324E-3</v>
      </c>
      <c r="AD20" s="199">
        <f t="shared" si="9"/>
        <v>3.6947414981916582E-3</v>
      </c>
      <c r="AE20" s="199">
        <f t="shared" si="10"/>
        <v>3.0738103575736354E-3</v>
      </c>
      <c r="AF20" s="199">
        <f t="shared" si="11"/>
        <v>3.4716482063150934E-3</v>
      </c>
      <c r="AG20" s="199">
        <f t="shared" si="12"/>
        <v>2.7490757417764715E-3</v>
      </c>
      <c r="AH20" s="199">
        <f t="shared" si="13"/>
        <v>3.472222222222222E-3</v>
      </c>
      <c r="AI20" s="199">
        <f t="shared" si="14"/>
        <v>4.1295370571614864E-3</v>
      </c>
      <c r="AJ20" s="199">
        <f t="shared" si="15"/>
        <v>4.8298906439854196E-3</v>
      </c>
      <c r="AK20" s="199">
        <f t="shared" si="16"/>
        <v>4.9504950495049506E-3</v>
      </c>
      <c r="AL20" s="198">
        <f t="shared" si="17"/>
        <v>3.8410082486877088E-3</v>
      </c>
    </row>
    <row r="21" spans="1:38" ht="35.1" customHeight="1" x14ac:dyDescent="0.25">
      <c r="A21" s="136" t="s">
        <v>73</v>
      </c>
      <c r="B21" s="193">
        <v>303</v>
      </c>
      <c r="C21" s="194">
        <v>396</v>
      </c>
      <c r="D21" s="194">
        <v>1485</v>
      </c>
      <c r="E21" s="194">
        <v>614</v>
      </c>
      <c r="F21" s="194">
        <v>1049</v>
      </c>
      <c r="G21" s="194">
        <v>2620</v>
      </c>
      <c r="H21" s="194">
        <v>1567</v>
      </c>
      <c r="I21" s="194">
        <v>1206</v>
      </c>
      <c r="J21" s="194">
        <v>726</v>
      </c>
      <c r="K21" s="194">
        <v>2116</v>
      </c>
      <c r="L21" s="194">
        <v>1342</v>
      </c>
      <c r="M21" s="194">
        <v>773</v>
      </c>
      <c r="N21" s="194">
        <v>1288</v>
      </c>
      <c r="O21" s="194">
        <v>206</v>
      </c>
      <c r="P21" s="194">
        <v>134</v>
      </c>
      <c r="Q21" s="194">
        <v>4982</v>
      </c>
      <c r="R21" s="194">
        <v>3991</v>
      </c>
      <c r="S21" s="274">
        <f t="shared" si="18"/>
        <v>24798</v>
      </c>
      <c r="T21" s="195"/>
      <c r="U21" s="199">
        <f t="shared" si="0"/>
        <v>3.2271807434231546E-2</v>
      </c>
      <c r="V21" s="199">
        <f t="shared" si="1"/>
        <v>2.7950310559006212E-2</v>
      </c>
      <c r="W21" s="199">
        <f t="shared" si="2"/>
        <v>6.4776444929116689E-2</v>
      </c>
      <c r="X21" s="199">
        <f t="shared" si="3"/>
        <v>4.7103950901419257E-2</v>
      </c>
      <c r="Y21" s="199">
        <f t="shared" si="4"/>
        <v>5.3132755913488323E-2</v>
      </c>
      <c r="Z21" s="199">
        <f t="shared" si="5"/>
        <v>4.9337149743898766E-2</v>
      </c>
      <c r="AA21" s="199">
        <f t="shared" si="6"/>
        <v>4.3962518235888225E-2</v>
      </c>
      <c r="AB21" s="199">
        <f t="shared" si="7"/>
        <v>5.1465881449238256E-2</v>
      </c>
      <c r="AC21" s="199">
        <f t="shared" si="8"/>
        <v>4.9190324547733588E-2</v>
      </c>
      <c r="AD21" s="199">
        <f t="shared" si="9"/>
        <v>5.5056852184320763E-2</v>
      </c>
      <c r="AE21" s="199">
        <f t="shared" si="10"/>
        <v>5.2215867086883777E-2</v>
      </c>
      <c r="AF21" s="199">
        <f t="shared" si="11"/>
        <v>6.3894858654323025E-2</v>
      </c>
      <c r="AG21" s="199">
        <f t="shared" si="12"/>
        <v>4.0698960406989601E-2</v>
      </c>
      <c r="AH21" s="199">
        <f t="shared" si="13"/>
        <v>4.2075163398692814E-2</v>
      </c>
      <c r="AI21" s="199">
        <f t="shared" si="14"/>
        <v>2.9124103455770486E-2</v>
      </c>
      <c r="AJ21" s="199">
        <f t="shared" si="15"/>
        <v>7.5668286755771572E-2</v>
      </c>
      <c r="AK21" s="199">
        <f t="shared" si="16"/>
        <v>4.9892489248924893E-2</v>
      </c>
      <c r="AL21" s="198">
        <f t="shared" si="17"/>
        <v>5.2828243234030951E-2</v>
      </c>
    </row>
    <row r="22" spans="1:38" ht="35.1" customHeight="1" x14ac:dyDescent="0.25">
      <c r="A22" s="136" t="s">
        <v>74</v>
      </c>
      <c r="B22" s="193">
        <v>1527</v>
      </c>
      <c r="C22" s="194">
        <v>1709</v>
      </c>
      <c r="D22" s="194">
        <v>3376</v>
      </c>
      <c r="E22" s="194">
        <v>2162</v>
      </c>
      <c r="F22" s="194">
        <v>2931</v>
      </c>
      <c r="G22" s="194">
        <v>6562</v>
      </c>
      <c r="H22" s="194">
        <v>5294</v>
      </c>
      <c r="I22" s="194">
        <v>3408</v>
      </c>
      <c r="J22" s="194">
        <v>1841</v>
      </c>
      <c r="K22" s="194">
        <v>4049</v>
      </c>
      <c r="L22" s="194">
        <v>3914</v>
      </c>
      <c r="M22" s="194">
        <v>1962</v>
      </c>
      <c r="N22" s="194">
        <v>4631</v>
      </c>
      <c r="O22" s="194">
        <v>633</v>
      </c>
      <c r="P22" s="194">
        <v>650</v>
      </c>
      <c r="Q22" s="194">
        <v>8950</v>
      </c>
      <c r="R22" s="194">
        <v>10731</v>
      </c>
      <c r="S22" s="274">
        <f t="shared" si="18"/>
        <v>64330</v>
      </c>
      <c r="T22" s="195"/>
      <c r="U22" s="199">
        <f t="shared" si="0"/>
        <v>0.16263712855469167</v>
      </c>
      <c r="V22" s="199">
        <f t="shared" si="1"/>
        <v>0.12062394127611518</v>
      </c>
      <c r="W22" s="199">
        <f t="shared" si="2"/>
        <v>0.14726281352235551</v>
      </c>
      <c r="X22" s="199">
        <f t="shared" si="3"/>
        <v>0.16586114307633296</v>
      </c>
      <c r="Y22" s="199">
        <f t="shared" si="4"/>
        <v>0.14845768120346453</v>
      </c>
      <c r="Z22" s="199">
        <f t="shared" si="5"/>
        <v>0.12356884603796324</v>
      </c>
      <c r="AA22" s="199">
        <f t="shared" si="6"/>
        <v>0.14852429581416227</v>
      </c>
      <c r="AB22" s="199">
        <f t="shared" si="7"/>
        <v>0.14543592369734989</v>
      </c>
      <c r="AC22" s="199">
        <f t="shared" si="8"/>
        <v>0.12473744833660817</v>
      </c>
      <c r="AD22" s="199">
        <f t="shared" si="9"/>
        <v>0.10535217131111285</v>
      </c>
      <c r="AE22" s="199">
        <f t="shared" si="10"/>
        <v>0.15228979417143301</v>
      </c>
      <c r="AF22" s="199">
        <f t="shared" si="11"/>
        <v>0.1621755662092908</v>
      </c>
      <c r="AG22" s="199">
        <f t="shared" si="12"/>
        <v>0.14633298574904413</v>
      </c>
      <c r="AH22" s="199">
        <f t="shared" si="13"/>
        <v>0.12928921568627452</v>
      </c>
      <c r="AI22" s="199">
        <f t="shared" si="14"/>
        <v>0.14127363616605085</v>
      </c>
      <c r="AJ22" s="199">
        <f t="shared" si="15"/>
        <v>0.1359356014580802</v>
      </c>
      <c r="AK22" s="199">
        <f t="shared" si="16"/>
        <v>0.13415091509150914</v>
      </c>
      <c r="AL22" s="198">
        <f t="shared" si="17"/>
        <v>0.13704495875656145</v>
      </c>
    </row>
    <row r="23" spans="1:38" ht="35.1" customHeight="1" x14ac:dyDescent="0.25">
      <c r="A23" s="136" t="s">
        <v>75</v>
      </c>
      <c r="B23" s="196">
        <v>1935</v>
      </c>
      <c r="C23" s="194">
        <v>5375</v>
      </c>
      <c r="D23" s="194">
        <v>6809</v>
      </c>
      <c r="E23" s="194">
        <v>3461</v>
      </c>
      <c r="F23" s="194">
        <v>6799</v>
      </c>
      <c r="G23" s="194">
        <v>20537</v>
      </c>
      <c r="H23" s="194">
        <v>11742</v>
      </c>
      <c r="I23" s="194">
        <v>5967</v>
      </c>
      <c r="J23" s="194">
        <v>5719</v>
      </c>
      <c r="K23" s="194">
        <v>18760</v>
      </c>
      <c r="L23" s="194">
        <v>8398</v>
      </c>
      <c r="M23" s="194">
        <v>2651</v>
      </c>
      <c r="N23" s="194">
        <v>11157</v>
      </c>
      <c r="O23" s="194">
        <v>1260</v>
      </c>
      <c r="P23" s="194">
        <v>1397</v>
      </c>
      <c r="Q23" s="194">
        <v>18487</v>
      </c>
      <c r="R23" s="194">
        <v>30259</v>
      </c>
      <c r="S23" s="274">
        <f t="shared" si="18"/>
        <v>160713</v>
      </c>
      <c r="T23" s="195"/>
      <c r="U23" s="199">
        <f t="shared" si="0"/>
        <v>0.20609223559484502</v>
      </c>
      <c r="V23" s="199">
        <f t="shared" si="1"/>
        <v>0.3793760587238848</v>
      </c>
      <c r="W23" s="199">
        <f t="shared" si="2"/>
        <v>0.29701199563794983</v>
      </c>
      <c r="X23" s="199">
        <f t="shared" si="3"/>
        <v>0.26551591868047564</v>
      </c>
      <c r="Y23" s="199">
        <f t="shared" si="4"/>
        <v>0.34437522159752826</v>
      </c>
      <c r="Z23" s="199">
        <f t="shared" si="5"/>
        <v>0.38673169629406445</v>
      </c>
      <c r="AA23" s="199">
        <f t="shared" si="6"/>
        <v>0.32942430703624731</v>
      </c>
      <c r="AB23" s="199">
        <f t="shared" si="7"/>
        <v>0.25464089105108179</v>
      </c>
      <c r="AC23" s="199">
        <f t="shared" si="8"/>
        <v>0.38749237753235316</v>
      </c>
      <c r="AD23" s="199">
        <f t="shared" si="9"/>
        <v>0.48812218666250357</v>
      </c>
      <c r="AE23" s="199">
        <f t="shared" si="10"/>
        <v>0.32675771370763784</v>
      </c>
      <c r="AF23" s="199">
        <f t="shared" si="11"/>
        <v>0.21912712845098364</v>
      </c>
      <c r="AG23" s="199">
        <f t="shared" si="12"/>
        <v>0.35254526495402405</v>
      </c>
      <c r="AH23" s="199">
        <f t="shared" si="13"/>
        <v>0.25735294117647056</v>
      </c>
      <c r="AI23" s="199">
        <f t="shared" si="14"/>
        <v>0.30362964572918932</v>
      </c>
      <c r="AJ23" s="199">
        <f t="shared" si="15"/>
        <v>0.28078675577156742</v>
      </c>
      <c r="AK23" s="199">
        <f t="shared" si="16"/>
        <v>0.37827532753275328</v>
      </c>
      <c r="AL23" s="198">
        <f t="shared" si="17"/>
        <v>0.34237379848660443</v>
      </c>
    </row>
    <row r="24" spans="1:38" ht="35.1" customHeight="1" x14ac:dyDescent="0.25">
      <c r="A24" s="136" t="s">
        <v>152</v>
      </c>
      <c r="B24" s="196">
        <v>497</v>
      </c>
      <c r="C24" s="194">
        <v>605</v>
      </c>
      <c r="D24" s="194">
        <v>1382</v>
      </c>
      <c r="E24" s="194">
        <v>916</v>
      </c>
      <c r="F24" s="194">
        <v>1177</v>
      </c>
      <c r="G24" s="194">
        <v>2666</v>
      </c>
      <c r="H24" s="194">
        <v>1765</v>
      </c>
      <c r="I24" s="194">
        <v>1345</v>
      </c>
      <c r="J24" s="194">
        <v>689</v>
      </c>
      <c r="K24" s="194">
        <v>1699</v>
      </c>
      <c r="L24" s="194">
        <v>1186</v>
      </c>
      <c r="M24" s="194">
        <v>739</v>
      </c>
      <c r="N24" s="194">
        <v>1539</v>
      </c>
      <c r="O24" s="194">
        <v>303</v>
      </c>
      <c r="P24" s="194">
        <v>218</v>
      </c>
      <c r="Q24" s="194">
        <v>3720</v>
      </c>
      <c r="R24" s="194">
        <v>3935</v>
      </c>
      <c r="S24" s="274">
        <f t="shared" si="18"/>
        <v>24381</v>
      </c>
      <c r="T24" s="195"/>
      <c r="U24" s="199">
        <f t="shared" si="0"/>
        <v>5.29342848013633E-2</v>
      </c>
      <c r="V24" s="199">
        <f t="shared" si="1"/>
        <v>4.2701863354037264E-2</v>
      </c>
      <c r="W24" s="199">
        <f t="shared" si="2"/>
        <v>6.0283533260632495E-2</v>
      </c>
      <c r="X24" s="199">
        <f t="shared" si="3"/>
        <v>7.0272343690065214E-2</v>
      </c>
      <c r="Y24" s="199">
        <f t="shared" si="4"/>
        <v>5.9616066453933039E-2</v>
      </c>
      <c r="Z24" s="199">
        <f t="shared" si="5"/>
        <v>5.0203374510394694E-2</v>
      </c>
      <c r="AA24" s="199">
        <f t="shared" si="6"/>
        <v>4.9517450342273596E-2</v>
      </c>
      <c r="AB24" s="199">
        <f t="shared" si="7"/>
        <v>5.7397687022575E-2</v>
      </c>
      <c r="AC24" s="199">
        <f t="shared" si="8"/>
        <v>4.6683379632766447E-2</v>
      </c>
      <c r="AD24" s="199">
        <f t="shared" si="9"/>
        <v>4.4206801446673431E-2</v>
      </c>
      <c r="AE24" s="199">
        <f t="shared" si="10"/>
        <v>4.6146064355472548E-2</v>
      </c>
      <c r="AF24" s="199">
        <f t="shared" si="11"/>
        <v>6.1084476773020334E-2</v>
      </c>
      <c r="AG24" s="199">
        <f t="shared" si="12"/>
        <v>4.8630201914873446E-2</v>
      </c>
      <c r="AH24" s="199">
        <f t="shared" si="13"/>
        <v>6.1887254901960786E-2</v>
      </c>
      <c r="AI24" s="199">
        <f t="shared" si="14"/>
        <v>4.7381004129537059E-2</v>
      </c>
      <c r="AJ24" s="199">
        <f t="shared" si="15"/>
        <v>5.6500607533414335E-2</v>
      </c>
      <c r="AK24" s="199">
        <f t="shared" si="16"/>
        <v>4.919241924192419E-2</v>
      </c>
      <c r="AL24" s="198">
        <f t="shared" si="17"/>
        <v>5.1939890244733791E-2</v>
      </c>
    </row>
    <row r="25" spans="1:38" ht="35.1" customHeight="1" x14ac:dyDescent="0.25">
      <c r="A25" s="136" t="s">
        <v>77</v>
      </c>
      <c r="B25" s="196">
        <v>240</v>
      </c>
      <c r="C25" s="194">
        <v>377</v>
      </c>
      <c r="D25" s="194">
        <v>442</v>
      </c>
      <c r="E25" s="194">
        <v>195</v>
      </c>
      <c r="F25" s="194">
        <v>294</v>
      </c>
      <c r="G25" s="194">
        <v>1146</v>
      </c>
      <c r="H25" s="194">
        <v>397</v>
      </c>
      <c r="I25" s="194">
        <v>364</v>
      </c>
      <c r="J25" s="194">
        <v>168</v>
      </c>
      <c r="K25" s="194">
        <v>645</v>
      </c>
      <c r="L25" s="194">
        <v>228</v>
      </c>
      <c r="M25" s="194">
        <v>109</v>
      </c>
      <c r="N25" s="194">
        <v>210</v>
      </c>
      <c r="O25" s="194">
        <v>39</v>
      </c>
      <c r="P25" s="194">
        <v>33</v>
      </c>
      <c r="Q25" s="194">
        <v>2834</v>
      </c>
      <c r="R25" s="194">
        <v>1992</v>
      </c>
      <c r="S25" s="274">
        <f t="shared" si="18"/>
        <v>9713</v>
      </c>
      <c r="T25" s="195"/>
      <c r="U25" s="199">
        <f t="shared" si="0"/>
        <v>2.5561827670678453E-2</v>
      </c>
      <c r="V25" s="199">
        <f t="shared" si="1"/>
        <v>2.660926030491248E-2</v>
      </c>
      <c r="W25" s="199">
        <f t="shared" si="2"/>
        <v>1.9280261723009815E-2</v>
      </c>
      <c r="X25" s="199">
        <f t="shared" si="3"/>
        <v>1.4959723820483314E-2</v>
      </c>
      <c r="Y25" s="199">
        <f t="shared" si="4"/>
        <v>1.4891353897583955E-2</v>
      </c>
      <c r="Z25" s="199">
        <f t="shared" si="5"/>
        <v>2.1580295269659537E-2</v>
      </c>
      <c r="AA25" s="199">
        <f t="shared" si="6"/>
        <v>1.1137919425429245E-2</v>
      </c>
      <c r="AB25" s="199">
        <f t="shared" si="7"/>
        <v>1.5533649127299109E-2</v>
      </c>
      <c r="AC25" s="199">
        <f t="shared" si="8"/>
        <v>1.1382885019310252E-2</v>
      </c>
      <c r="AD25" s="199">
        <f t="shared" si="9"/>
        <v>1.6782452579814221E-2</v>
      </c>
      <c r="AE25" s="199">
        <f t="shared" si="10"/>
        <v>8.8712501459087198E-3</v>
      </c>
      <c r="AF25" s="199">
        <f t="shared" si="11"/>
        <v>9.0097536782939337E-3</v>
      </c>
      <c r="AG25" s="199">
        <f t="shared" si="12"/>
        <v>6.6357000663570011E-3</v>
      </c>
      <c r="AH25" s="199">
        <f t="shared" si="13"/>
        <v>7.9656862745098034E-3</v>
      </c>
      <c r="AI25" s="199">
        <f t="shared" si="14"/>
        <v>7.172353836122582E-3</v>
      </c>
      <c r="AJ25" s="199">
        <f t="shared" si="15"/>
        <v>4.3043742405832322E-2</v>
      </c>
      <c r="AK25" s="199">
        <f t="shared" si="16"/>
        <v>2.4902490249024904E-2</v>
      </c>
      <c r="AL25" s="198">
        <f t="shared" si="17"/>
        <v>2.0692020587633784E-2</v>
      </c>
    </row>
    <row r="26" spans="1:38" ht="35.1" customHeight="1" x14ac:dyDescent="0.25">
      <c r="A26" s="136" t="s">
        <v>78</v>
      </c>
      <c r="B26" s="196">
        <v>366</v>
      </c>
      <c r="C26" s="194">
        <v>522</v>
      </c>
      <c r="D26" s="194">
        <v>934</v>
      </c>
      <c r="E26" s="194">
        <v>403</v>
      </c>
      <c r="F26" s="194">
        <v>746</v>
      </c>
      <c r="G26" s="194">
        <v>1932</v>
      </c>
      <c r="H26" s="194">
        <v>878</v>
      </c>
      <c r="I26" s="194">
        <v>656</v>
      </c>
      <c r="J26" s="194">
        <v>291</v>
      </c>
      <c r="K26" s="194">
        <v>1216</v>
      </c>
      <c r="L26" s="194">
        <v>421</v>
      </c>
      <c r="M26" s="194">
        <v>253</v>
      </c>
      <c r="N26" s="194">
        <v>404</v>
      </c>
      <c r="O26" s="194">
        <v>95</v>
      </c>
      <c r="P26" s="194">
        <v>57</v>
      </c>
      <c r="Q26" s="194">
        <v>3003</v>
      </c>
      <c r="R26" s="194">
        <v>2172</v>
      </c>
      <c r="S26" s="274">
        <f t="shared" si="18"/>
        <v>14349</v>
      </c>
      <c r="T26" s="195"/>
      <c r="U26" s="199">
        <f t="shared" si="0"/>
        <v>3.898178719778464E-2</v>
      </c>
      <c r="V26" s="199">
        <f t="shared" si="1"/>
        <v>3.684359119141728E-2</v>
      </c>
      <c r="W26" s="199">
        <f t="shared" si="2"/>
        <v>4.0741548527808071E-2</v>
      </c>
      <c r="X26" s="199">
        <f t="shared" si="3"/>
        <v>3.0916762562332181E-2</v>
      </c>
      <c r="Y26" s="199">
        <f t="shared" si="4"/>
        <v>3.7785544243529354E-2</v>
      </c>
      <c r="Z26" s="199">
        <f t="shared" si="5"/>
        <v>3.6381440192829163E-2</v>
      </c>
      <c r="AA26" s="199">
        <f t="shared" si="6"/>
        <v>2.4632476714173495E-2</v>
      </c>
      <c r="AB26" s="199">
        <f t="shared" si="7"/>
        <v>2.7994708317330259E-2</v>
      </c>
      <c r="AC26" s="199">
        <f t="shared" si="8"/>
        <v>1.9716782979876685E-2</v>
      </c>
      <c r="AD26" s="199">
        <f t="shared" si="9"/>
        <v>3.1639476491556733E-2</v>
      </c>
      <c r="AE26" s="199">
        <f t="shared" si="10"/>
        <v>1.6380685576436713E-2</v>
      </c>
      <c r="AF26" s="199">
        <f t="shared" si="11"/>
        <v>2.0912547528517109E-2</v>
      </c>
      <c r="AG26" s="199">
        <f t="shared" si="12"/>
        <v>1.2765822984801087E-2</v>
      </c>
      <c r="AH26" s="199">
        <f t="shared" si="13"/>
        <v>1.9403594771241831E-2</v>
      </c>
      <c r="AI26" s="199">
        <f t="shared" si="14"/>
        <v>1.2388611171484459E-2</v>
      </c>
      <c r="AJ26" s="199">
        <f t="shared" si="15"/>
        <v>4.5610571081409479E-2</v>
      </c>
      <c r="AK26" s="199">
        <f t="shared" si="16"/>
        <v>2.7152715271527152E-2</v>
      </c>
      <c r="AL26" s="198">
        <f t="shared" si="17"/>
        <v>3.0568290272002183E-2</v>
      </c>
    </row>
    <row r="27" spans="1:38" x14ac:dyDescent="0.25">
      <c r="B27" s="197">
        <f>SUM(B6:B26)</f>
        <v>9389</v>
      </c>
      <c r="C27" s="197">
        <f t="shared" ref="C27:S27" si="19">SUM(C6:C26)</f>
        <v>14168</v>
      </c>
      <c r="D27" s="197">
        <f t="shared" si="19"/>
        <v>22925</v>
      </c>
      <c r="E27" s="197">
        <f t="shared" si="19"/>
        <v>13035</v>
      </c>
      <c r="F27" s="197">
        <f t="shared" si="19"/>
        <v>19743</v>
      </c>
      <c r="G27" s="197">
        <f t="shared" si="19"/>
        <v>53104</v>
      </c>
      <c r="H27" s="197">
        <f t="shared" si="19"/>
        <v>35644</v>
      </c>
      <c r="I27" s="197">
        <f t="shared" si="19"/>
        <v>23433</v>
      </c>
      <c r="J27" s="197">
        <f t="shared" si="19"/>
        <v>14759</v>
      </c>
      <c r="K27" s="197">
        <f t="shared" si="19"/>
        <v>38433</v>
      </c>
      <c r="L27" s="197">
        <f t="shared" si="19"/>
        <v>25701</v>
      </c>
      <c r="M27" s="197">
        <f t="shared" si="19"/>
        <v>12098</v>
      </c>
      <c r="N27" s="197">
        <f t="shared" si="19"/>
        <v>31647</v>
      </c>
      <c r="O27" s="197">
        <f t="shared" si="19"/>
        <v>4896</v>
      </c>
      <c r="P27" s="197">
        <f t="shared" si="19"/>
        <v>4601</v>
      </c>
      <c r="Q27" s="197">
        <f t="shared" si="19"/>
        <v>65840</v>
      </c>
      <c r="R27" s="197">
        <f t="shared" si="19"/>
        <v>79992</v>
      </c>
      <c r="S27" s="197">
        <f t="shared" si="19"/>
        <v>469408</v>
      </c>
      <c r="T27" s="195"/>
      <c r="U27" s="199">
        <f t="shared" si="0"/>
        <v>1</v>
      </c>
      <c r="V27" s="199">
        <f t="shared" si="1"/>
        <v>1</v>
      </c>
      <c r="W27" s="199">
        <f t="shared" si="2"/>
        <v>1</v>
      </c>
      <c r="X27" s="199">
        <f t="shared" si="3"/>
        <v>1</v>
      </c>
      <c r="Y27" s="199">
        <f t="shared" si="4"/>
        <v>1</v>
      </c>
      <c r="Z27" s="199">
        <f t="shared" si="5"/>
        <v>1</v>
      </c>
      <c r="AA27" s="199">
        <f t="shared" si="6"/>
        <v>1</v>
      </c>
      <c r="AB27" s="199">
        <f t="shared" si="7"/>
        <v>1</v>
      </c>
      <c r="AC27" s="199">
        <f t="shared" si="8"/>
        <v>1</v>
      </c>
      <c r="AD27" s="199">
        <f t="shared" si="9"/>
        <v>1</v>
      </c>
      <c r="AE27" s="199">
        <f t="shared" si="10"/>
        <v>1</v>
      </c>
      <c r="AF27" s="199">
        <f t="shared" si="11"/>
        <v>1</v>
      </c>
      <c r="AG27" s="199">
        <f t="shared" si="12"/>
        <v>1</v>
      </c>
      <c r="AH27" s="199">
        <f t="shared" si="13"/>
        <v>1</v>
      </c>
      <c r="AI27" s="199">
        <f t="shared" si="14"/>
        <v>1</v>
      </c>
      <c r="AJ27" s="199">
        <f t="shared" si="15"/>
        <v>1</v>
      </c>
      <c r="AK27" s="199">
        <f t="shared" si="16"/>
        <v>1</v>
      </c>
      <c r="AL27" s="198">
        <f t="shared" si="17"/>
        <v>1</v>
      </c>
    </row>
    <row r="29" spans="1:38" x14ac:dyDescent="0.25">
      <c r="A29" s="1"/>
      <c r="B29" s="1"/>
    </row>
    <row r="30" spans="1:38" x14ac:dyDescent="0.25">
      <c r="A30" s="1"/>
      <c r="B30" s="1"/>
    </row>
    <row r="31" spans="1:38" x14ac:dyDescent="0.25">
      <c r="A31" s="1"/>
      <c r="B31" s="1"/>
    </row>
    <row r="32" spans="1:38" x14ac:dyDescent="0.25">
      <c r="A32" s="1"/>
      <c r="B32" s="1"/>
    </row>
    <row r="33" spans="1:2" x14ac:dyDescent="0.25">
      <c r="A33" s="1"/>
      <c r="B33" s="1"/>
    </row>
    <row r="34" spans="1:2" x14ac:dyDescent="0.25">
      <c r="A34" s="1"/>
      <c r="B34" s="1"/>
    </row>
    <row r="35" spans="1:2" x14ac:dyDescent="0.25">
      <c r="A35" s="1"/>
      <c r="B35" s="1"/>
    </row>
    <row r="36" spans="1:2" x14ac:dyDescent="0.25">
      <c r="A36" s="1"/>
      <c r="B36" s="1"/>
    </row>
    <row r="37" spans="1:2" x14ac:dyDescent="0.25">
      <c r="A37" s="1"/>
      <c r="B37" s="1"/>
    </row>
    <row r="38" spans="1:2" x14ac:dyDescent="0.25">
      <c r="A38" s="1"/>
      <c r="B38" s="1"/>
    </row>
    <row r="39" spans="1:2" x14ac:dyDescent="0.25">
      <c r="A39" s="1"/>
      <c r="B39" s="1"/>
    </row>
    <row r="40" spans="1:2" x14ac:dyDescent="0.25">
      <c r="A40" s="1"/>
      <c r="B40" s="1"/>
    </row>
    <row r="41" spans="1:2" x14ac:dyDescent="0.25">
      <c r="A41" s="1"/>
      <c r="B41" s="1"/>
    </row>
    <row r="42" spans="1:2" x14ac:dyDescent="0.25">
      <c r="A42" s="1"/>
      <c r="B42" s="1"/>
    </row>
    <row r="43" spans="1:2" x14ac:dyDescent="0.25">
      <c r="A43" s="1"/>
      <c r="B43" s="1"/>
    </row>
    <row r="44" spans="1:2" x14ac:dyDescent="0.25">
      <c r="A44" s="1"/>
      <c r="B44" s="1"/>
    </row>
    <row r="45" spans="1:2" x14ac:dyDescent="0.25">
      <c r="A45" s="1"/>
      <c r="B45" s="1"/>
    </row>
    <row r="46" spans="1:2" x14ac:dyDescent="0.25">
      <c r="A46" s="1"/>
      <c r="B46" s="1"/>
    </row>
    <row r="47" spans="1:2" x14ac:dyDescent="0.25">
      <c r="A47" s="1"/>
      <c r="B47" s="1"/>
    </row>
    <row r="48" spans="1:2" x14ac:dyDescent="0.25">
      <c r="A48" s="1"/>
      <c r="B48" s="1"/>
    </row>
    <row r="49" spans="1:2" x14ac:dyDescent="0.25">
      <c r="A49" s="1"/>
      <c r="B49" s="1"/>
    </row>
    <row r="50" spans="1:2" x14ac:dyDescent="0.25">
      <c r="A50" s="1"/>
      <c r="B50" s="1"/>
    </row>
  </sheetData>
  <conditionalFormatting sqref="AL6:AL27">
    <cfRule type="dataBar" priority="1">
      <dataBar>
        <cfvo type="min"/>
        <cfvo type="max"/>
        <color rgb="FF008AEF"/>
      </dataBar>
      <extLst>
        <ext xmlns:x14="http://schemas.microsoft.com/office/spreadsheetml/2009/9/main" uri="{B025F937-C7B1-47D3-B67F-A62EFF666E3E}">
          <x14:id>{5A2B2819-5D60-4352-BAA1-2D844B97A6A0}</x14:id>
        </ext>
      </extLst>
    </cfRule>
  </conditionalFormatting>
  <pageMargins left="0.70866141732283472" right="0.70866141732283472" top="0.74803149606299213" bottom="0.74803149606299213" header="0.31496062992125984" footer="0.31496062992125984"/>
  <pageSetup scale="46"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5A2B2819-5D60-4352-BAA1-2D844B97A6A0}">
            <x14:dataBar minLength="0" maxLength="100" border="1" negativeBarBorderColorSameAsPositive="0">
              <x14:cfvo type="autoMin"/>
              <x14:cfvo type="autoMax"/>
              <x14:borderColor rgb="FF008AEF"/>
              <x14:negativeFillColor rgb="FFFF0000"/>
              <x14:negativeBorderColor rgb="FFFF0000"/>
              <x14:axisColor rgb="FF000000"/>
            </x14:dataBar>
          </x14:cfRule>
          <xm:sqref>AL6:AL27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A65F9-7C12-4B77-8058-69EA9B9CAE72}">
  <sheetPr>
    <pageSetUpPr fitToPage="1"/>
  </sheetPr>
  <dimension ref="A5:AB31"/>
  <sheetViews>
    <sheetView workbookViewId="0">
      <selection activeCell="G11" sqref="G11"/>
    </sheetView>
  </sheetViews>
  <sheetFormatPr baseColWidth="10" defaultColWidth="7.7109375" defaultRowHeight="15" customHeight="1" x14ac:dyDescent="0.25"/>
  <cols>
    <col min="1" max="1" width="23.85546875" style="1" customWidth="1"/>
    <col min="2" max="2" width="7.7109375" style="1" customWidth="1"/>
    <col min="3" max="6" width="7.7109375" style="1"/>
    <col min="7" max="7" width="8" style="1" bestFit="1" customWidth="1"/>
    <col min="8" max="8" width="2.5703125" style="1" customWidth="1"/>
    <col min="9" max="13" width="7.7109375" style="1"/>
    <col min="14" max="14" width="8" style="1" bestFit="1" customWidth="1"/>
    <col min="15" max="15" width="3.140625" style="1" customWidth="1"/>
    <col min="16" max="17" width="7.7109375" style="1"/>
    <col min="18" max="18" width="7.5703125" style="1" bestFit="1" customWidth="1"/>
    <col min="19" max="19" width="8" style="1" bestFit="1" customWidth="1"/>
    <col min="20" max="21" width="7.7109375" style="1"/>
    <col min="22" max="22" width="2.85546875" style="1" customWidth="1"/>
    <col min="23" max="16384" width="7.7109375" style="1"/>
  </cols>
  <sheetData>
    <row r="5" spans="1:28" ht="31.5" customHeight="1" x14ac:dyDescent="0.25">
      <c r="A5" s="177" t="s">
        <v>285</v>
      </c>
    </row>
    <row r="7" spans="1:28" ht="29.25" customHeight="1" x14ac:dyDescent="0.25">
      <c r="A7" s="133"/>
      <c r="B7" s="300" t="s">
        <v>231</v>
      </c>
      <c r="C7" s="300"/>
      <c r="D7" s="300"/>
      <c r="E7" s="300"/>
      <c r="F7" s="300"/>
      <c r="G7" s="300"/>
      <c r="H7" s="300"/>
      <c r="I7" s="300"/>
      <c r="J7" s="300"/>
      <c r="K7" s="300"/>
      <c r="L7" s="300"/>
      <c r="M7" s="300"/>
      <c r="N7" s="300"/>
      <c r="P7" s="300" t="s">
        <v>232</v>
      </c>
      <c r="Q7" s="300"/>
      <c r="R7" s="300"/>
      <c r="S7" s="300"/>
      <c r="T7" s="300"/>
      <c r="U7" s="300"/>
      <c r="V7" s="300"/>
      <c r="W7" s="300"/>
      <c r="X7" s="300"/>
      <c r="Y7" s="300"/>
      <c r="Z7" s="300"/>
      <c r="AA7" s="300"/>
      <c r="AB7" s="300"/>
    </row>
    <row r="8" spans="1:28" ht="27" customHeight="1" x14ac:dyDescent="0.25">
      <c r="A8" s="133"/>
      <c r="B8" s="297" t="s">
        <v>233</v>
      </c>
      <c r="C8" s="297"/>
      <c r="D8" s="297"/>
      <c r="E8" s="297"/>
      <c r="F8" s="297"/>
      <c r="G8" s="297"/>
      <c r="H8" s="214"/>
      <c r="I8" s="298" t="s">
        <v>226</v>
      </c>
      <c r="J8" s="299"/>
      <c r="K8" s="299"/>
      <c r="L8" s="299"/>
      <c r="M8" s="299"/>
      <c r="N8" s="299"/>
      <c r="P8" s="298" t="s">
        <v>233</v>
      </c>
      <c r="Q8" s="299"/>
      <c r="R8" s="299"/>
      <c r="S8" s="299"/>
      <c r="T8" s="299"/>
      <c r="U8" s="299"/>
      <c r="V8" s="214"/>
      <c r="W8" s="297" t="s">
        <v>226</v>
      </c>
      <c r="X8" s="297"/>
      <c r="Y8" s="297"/>
      <c r="Z8" s="297"/>
      <c r="AA8" s="297"/>
      <c r="AB8" s="297"/>
    </row>
    <row r="9" spans="1:28" ht="48" customHeight="1" x14ac:dyDescent="0.25">
      <c r="A9" s="217" t="s">
        <v>42</v>
      </c>
      <c r="B9" s="301" t="s">
        <v>27</v>
      </c>
      <c r="C9" s="301"/>
      <c r="D9" s="301" t="s">
        <v>26</v>
      </c>
      <c r="E9" s="301"/>
      <c r="F9" s="218" t="s">
        <v>6</v>
      </c>
      <c r="G9" s="218" t="s">
        <v>283</v>
      </c>
      <c r="I9" s="301" t="s">
        <v>27</v>
      </c>
      <c r="J9" s="301"/>
      <c r="K9" s="301" t="s">
        <v>26</v>
      </c>
      <c r="L9" s="301"/>
      <c r="M9" s="218" t="s">
        <v>6</v>
      </c>
      <c r="N9" s="218" t="s">
        <v>283</v>
      </c>
      <c r="P9" s="301" t="s">
        <v>27</v>
      </c>
      <c r="Q9" s="301"/>
      <c r="R9" s="301" t="s">
        <v>26</v>
      </c>
      <c r="S9" s="301"/>
      <c r="T9" s="218" t="s">
        <v>6</v>
      </c>
      <c r="U9" s="218" t="s">
        <v>283</v>
      </c>
      <c r="W9" s="301" t="s">
        <v>27</v>
      </c>
      <c r="X9" s="301"/>
      <c r="Y9" s="301" t="s">
        <v>26</v>
      </c>
      <c r="Z9" s="301"/>
      <c r="AA9" s="218" t="s">
        <v>6</v>
      </c>
      <c r="AB9" s="218" t="s">
        <v>283</v>
      </c>
    </row>
    <row r="10" spans="1:28" ht="27.95" customHeight="1" x14ac:dyDescent="0.25">
      <c r="A10" s="213" t="s">
        <v>43</v>
      </c>
      <c r="B10" s="132">
        <v>921</v>
      </c>
      <c r="C10" s="131">
        <f>B10/$B$27</f>
        <v>1.8266923183720422E-2</v>
      </c>
      <c r="D10" s="132">
        <v>5275</v>
      </c>
      <c r="E10" s="131">
        <f>D10/$D$27</f>
        <v>2.2662439208812359E-2</v>
      </c>
      <c r="F10" s="132">
        <f>B10+D10</f>
        <v>6196</v>
      </c>
      <c r="G10" s="131">
        <f>B10/F10</f>
        <v>0.1486442866365397</v>
      </c>
      <c r="I10" s="132">
        <v>1037</v>
      </c>
      <c r="J10" s="131">
        <f>I10/$I$27</f>
        <v>1.8005347779282563E-2</v>
      </c>
      <c r="K10" s="132">
        <v>6119</v>
      </c>
      <c r="L10" s="131">
        <f>K10/$K$27</f>
        <v>2.1851854497146654E-2</v>
      </c>
      <c r="M10" s="132">
        <f>I10+K10</f>
        <v>7156</v>
      </c>
      <c r="N10" s="131">
        <f>I10/M10</f>
        <v>0.14491335941866965</v>
      </c>
      <c r="P10" s="132">
        <v>870</v>
      </c>
      <c r="Q10" s="131">
        <f>P10/$B$27</f>
        <v>1.725539975009421E-2</v>
      </c>
      <c r="R10" s="132">
        <v>4921</v>
      </c>
      <c r="S10" s="131">
        <f>R10/$D$27</f>
        <v>2.1141585468543247E-2</v>
      </c>
      <c r="T10" s="132">
        <f t="shared" ref="T10:T26" si="0">P10+R10</f>
        <v>5791</v>
      </c>
      <c r="U10" s="131">
        <f>P10/T10</f>
        <v>0.15023312035917805</v>
      </c>
      <c r="W10" s="132">
        <v>982</v>
      </c>
      <c r="X10" s="131">
        <f>W10/$I$27</f>
        <v>1.7050387193110392E-2</v>
      </c>
      <c r="Y10" s="132">
        <v>5732</v>
      </c>
      <c r="Z10" s="131">
        <f>Y10/$K$27</f>
        <v>2.0469820228410623E-2</v>
      </c>
      <c r="AA10" s="132">
        <f>W10+Y10</f>
        <v>6714</v>
      </c>
      <c r="AB10" s="131">
        <f>W10/AA10</f>
        <v>0.14626154304438488</v>
      </c>
    </row>
    <row r="11" spans="1:28" ht="27.95" customHeight="1" x14ac:dyDescent="0.25">
      <c r="A11" s="213" t="s">
        <v>44</v>
      </c>
      <c r="B11" s="132">
        <v>1601</v>
      </c>
      <c r="C11" s="131">
        <f t="shared" ref="C11:C26" si="1">B11/$B$27</f>
        <v>3.1753902298736585E-2</v>
      </c>
      <c r="D11" s="132">
        <v>7831</v>
      </c>
      <c r="E11" s="131">
        <f t="shared" ref="E11:E26" si="2">D11/$D$27</f>
        <v>3.3643518757196129E-2</v>
      </c>
      <c r="F11" s="132">
        <f t="shared" ref="F11:F26" si="3">B11+D11</f>
        <v>9432</v>
      </c>
      <c r="G11" s="131">
        <f t="shared" ref="G11:G26" si="4">B11/F11</f>
        <v>0.16974130619168787</v>
      </c>
      <c r="I11" s="132">
        <v>1765</v>
      </c>
      <c r="J11" s="131">
        <f t="shared" ref="J11:J26" si="5">I11/$I$27</f>
        <v>3.0645553356252388E-2</v>
      </c>
      <c r="K11" s="132">
        <v>8996</v>
      </c>
      <c r="L11" s="131">
        <f t="shared" ref="L11:L26" si="6">K11/$K$27</f>
        <v>3.2126047239145493E-2</v>
      </c>
      <c r="M11" s="132">
        <f t="shared" ref="M11:M26" si="7">I11+K11</f>
        <v>10761</v>
      </c>
      <c r="N11" s="131">
        <f t="shared" ref="N11:N26" si="8">I11/M11</f>
        <v>0.16401821392063934</v>
      </c>
      <c r="P11" s="132">
        <v>1749</v>
      </c>
      <c r="Q11" s="131">
        <f t="shared" ref="Q11:Q26" si="9">P11/$B$27</f>
        <v>3.468930363553422E-2</v>
      </c>
      <c r="R11" s="132">
        <v>8714</v>
      </c>
      <c r="S11" s="131">
        <f t="shared" ref="S11:S26" si="10">R11/$D$27</f>
        <v>3.7437060713856093E-2</v>
      </c>
      <c r="T11" s="132">
        <f t="shared" si="0"/>
        <v>10463</v>
      </c>
      <c r="U11" s="131">
        <f t="shared" ref="U11:U26" si="11">P11/T11</f>
        <v>0.16716047022842398</v>
      </c>
      <c r="W11" s="132">
        <v>1975</v>
      </c>
      <c r="X11" s="131">
        <f t="shared" ref="X11:X26" si="12">W11/$I$27</f>
        <v>3.4291766503455223E-2</v>
      </c>
      <c r="Y11" s="132">
        <v>10346</v>
      </c>
      <c r="Z11" s="131">
        <f t="shared" ref="Z11:Z26" si="13">Y11/$K$27</f>
        <v>3.6947097013806059E-2</v>
      </c>
      <c r="AA11" s="132">
        <f t="shared" ref="AA11:AA26" si="14">W11+Y11</f>
        <v>12321</v>
      </c>
      <c r="AB11" s="131">
        <f t="shared" ref="AB11:AB26" si="15">W11/AA11</f>
        <v>0.16029543056570084</v>
      </c>
    </row>
    <row r="12" spans="1:28" ht="27.95" customHeight="1" x14ac:dyDescent="0.25">
      <c r="A12" s="213" t="s">
        <v>45</v>
      </c>
      <c r="B12" s="132">
        <v>2212</v>
      </c>
      <c r="C12" s="131">
        <f t="shared" si="1"/>
        <v>4.3872349709434932E-2</v>
      </c>
      <c r="D12" s="132">
        <v>10387</v>
      </c>
      <c r="E12" s="131">
        <f t="shared" si="2"/>
        <v>4.4624598305579903E-2</v>
      </c>
      <c r="F12" s="132">
        <f t="shared" si="3"/>
        <v>12599</v>
      </c>
      <c r="G12" s="131">
        <f t="shared" si="4"/>
        <v>0.17556948964203509</v>
      </c>
      <c r="I12" s="132">
        <v>2511</v>
      </c>
      <c r="J12" s="131">
        <f t="shared" si="5"/>
        <v>4.359829148869674E-2</v>
      </c>
      <c r="K12" s="132">
        <v>12437</v>
      </c>
      <c r="L12" s="131">
        <f t="shared" si="6"/>
        <v>4.4414367442558084E-2</v>
      </c>
      <c r="M12" s="132">
        <f t="shared" si="7"/>
        <v>14948</v>
      </c>
      <c r="N12" s="131">
        <f t="shared" si="8"/>
        <v>0.16798233877441798</v>
      </c>
      <c r="P12" s="132">
        <v>2384</v>
      </c>
      <c r="Q12" s="131">
        <f t="shared" si="9"/>
        <v>4.728376207382138E-2</v>
      </c>
      <c r="R12" s="132">
        <v>11945</v>
      </c>
      <c r="S12" s="131">
        <f t="shared" si="10"/>
        <v>5.1318073241566564E-2</v>
      </c>
      <c r="T12" s="132">
        <f t="shared" si="0"/>
        <v>14329</v>
      </c>
      <c r="U12" s="131">
        <f t="shared" si="11"/>
        <v>0.16637588108032661</v>
      </c>
      <c r="W12" s="132">
        <v>2678</v>
      </c>
      <c r="X12" s="131">
        <f t="shared" si="12"/>
        <v>4.6497899086710419E-2</v>
      </c>
      <c r="Y12" s="132">
        <v>14312</v>
      </c>
      <c r="Z12" s="131">
        <f t="shared" si="13"/>
        <v>5.111026990736442E-2</v>
      </c>
      <c r="AA12" s="132">
        <f t="shared" si="14"/>
        <v>16990</v>
      </c>
      <c r="AB12" s="131">
        <f t="shared" si="15"/>
        <v>0.15762213066509712</v>
      </c>
    </row>
    <row r="13" spans="1:28" ht="27.95" customHeight="1" x14ac:dyDescent="0.25">
      <c r="A13" s="213" t="s">
        <v>46</v>
      </c>
      <c r="B13" s="132">
        <v>1320</v>
      </c>
      <c r="C13" s="131">
        <f t="shared" si="1"/>
        <v>2.6180606517384318E-2</v>
      </c>
      <c r="D13" s="132">
        <v>6172</v>
      </c>
      <c r="E13" s="131">
        <f t="shared" si="2"/>
        <v>2.6516127923562064E-2</v>
      </c>
      <c r="F13" s="132">
        <f t="shared" si="3"/>
        <v>7492</v>
      </c>
      <c r="G13" s="131">
        <f t="shared" si="4"/>
        <v>0.17618793379604911</v>
      </c>
      <c r="I13" s="132">
        <v>1526</v>
      </c>
      <c r="J13" s="131">
        <f t="shared" si="5"/>
        <v>2.6495815536340592E-2</v>
      </c>
      <c r="K13" s="132">
        <v>7607</v>
      </c>
      <c r="L13" s="131">
        <f t="shared" si="6"/>
        <v>2.7165722693216963E-2</v>
      </c>
      <c r="M13" s="132">
        <f t="shared" si="7"/>
        <v>9133</v>
      </c>
      <c r="N13" s="131">
        <f t="shared" si="8"/>
        <v>0.16708639001423409</v>
      </c>
      <c r="P13" s="132">
        <v>1429</v>
      </c>
      <c r="Q13" s="131">
        <f t="shared" si="9"/>
        <v>2.8342489934350144E-2</v>
      </c>
      <c r="R13" s="132">
        <v>6646</v>
      </c>
      <c r="S13" s="131">
        <f t="shared" si="10"/>
        <v>2.8552525304600368E-2</v>
      </c>
      <c r="T13" s="132">
        <f t="shared" si="0"/>
        <v>8075</v>
      </c>
      <c r="U13" s="131">
        <f t="shared" si="11"/>
        <v>0.17696594427244583</v>
      </c>
      <c r="W13" s="132">
        <v>1619</v>
      </c>
      <c r="X13" s="131">
        <f t="shared" si="12"/>
        <v>2.8110567072958989E-2</v>
      </c>
      <c r="Y13" s="132">
        <v>8222</v>
      </c>
      <c r="Z13" s="131">
        <f t="shared" si="13"/>
        <v>2.9361978701673438E-2</v>
      </c>
      <c r="AA13" s="132">
        <f t="shared" si="14"/>
        <v>9841</v>
      </c>
      <c r="AB13" s="131">
        <f t="shared" si="15"/>
        <v>0.16451580123971141</v>
      </c>
    </row>
    <row r="14" spans="1:28" ht="27.95" customHeight="1" x14ac:dyDescent="0.25">
      <c r="A14" s="213" t="s">
        <v>47</v>
      </c>
      <c r="B14" s="132">
        <v>2026</v>
      </c>
      <c r="C14" s="131">
        <f t="shared" si="1"/>
        <v>4.0183264245621693E-2</v>
      </c>
      <c r="D14" s="132">
        <v>9999</v>
      </c>
      <c r="E14" s="131">
        <f t="shared" si="2"/>
        <v>4.2957673867092851E-2</v>
      </c>
      <c r="F14" s="132">
        <f t="shared" si="3"/>
        <v>12025</v>
      </c>
      <c r="G14" s="131">
        <f t="shared" si="4"/>
        <v>0.16848232848232847</v>
      </c>
      <c r="I14" s="132">
        <v>2303</v>
      </c>
      <c r="J14" s="131">
        <f t="shared" si="5"/>
        <v>3.9986804180991077E-2</v>
      </c>
      <c r="K14" s="132">
        <v>12297</v>
      </c>
      <c r="L14" s="131">
        <f t="shared" si="6"/>
        <v>4.391440672518588E-2</v>
      </c>
      <c r="M14" s="132">
        <f t="shared" si="7"/>
        <v>14600</v>
      </c>
      <c r="N14" s="131">
        <f t="shared" si="8"/>
        <v>0.15773972602739725</v>
      </c>
      <c r="P14" s="132">
        <v>2193</v>
      </c>
      <c r="Q14" s="131">
        <f t="shared" si="9"/>
        <v>4.3495507645927134E-2</v>
      </c>
      <c r="R14" s="132">
        <v>10344</v>
      </c>
      <c r="S14" s="131">
        <f t="shared" si="10"/>
        <v>4.4439861834304276E-2</v>
      </c>
      <c r="T14" s="132">
        <f t="shared" si="0"/>
        <v>12537</v>
      </c>
      <c r="U14" s="131">
        <f t="shared" si="11"/>
        <v>0.17492223019861211</v>
      </c>
      <c r="W14" s="132">
        <v>2496</v>
      </c>
      <c r="X14" s="131">
        <f t="shared" si="12"/>
        <v>4.3337847692467964E-2</v>
      </c>
      <c r="Y14" s="132">
        <v>12847</v>
      </c>
      <c r="Z14" s="131">
        <f t="shared" si="13"/>
        <v>4.5878538114862401E-2</v>
      </c>
      <c r="AA14" s="132">
        <f t="shared" si="14"/>
        <v>15343</v>
      </c>
      <c r="AB14" s="131">
        <f t="shared" si="15"/>
        <v>0.16268004953398943</v>
      </c>
    </row>
    <row r="15" spans="1:28" ht="27.95" customHeight="1" x14ac:dyDescent="0.25">
      <c r="A15" s="213" t="s">
        <v>48</v>
      </c>
      <c r="B15" s="132">
        <v>5852</v>
      </c>
      <c r="C15" s="131">
        <f t="shared" si="1"/>
        <v>0.11606735556040382</v>
      </c>
      <c r="D15" s="132">
        <v>24439</v>
      </c>
      <c r="E15" s="131">
        <f t="shared" si="2"/>
        <v>0.10499475863965219</v>
      </c>
      <c r="F15" s="132">
        <f t="shared" si="3"/>
        <v>30291</v>
      </c>
      <c r="G15" s="131">
        <f t="shared" si="4"/>
        <v>0.19319269750090787</v>
      </c>
      <c r="I15" s="132">
        <v>6740</v>
      </c>
      <c r="J15" s="131">
        <f t="shared" si="5"/>
        <v>0.11702607910546238</v>
      </c>
      <c r="K15" s="132">
        <v>29466</v>
      </c>
      <c r="L15" s="131">
        <f t="shared" si="6"/>
        <v>0.10522744641492454</v>
      </c>
      <c r="M15" s="132">
        <f t="shared" si="7"/>
        <v>36206</v>
      </c>
      <c r="N15" s="131">
        <f t="shared" si="8"/>
        <v>0.18615699055405183</v>
      </c>
      <c r="P15" s="132">
        <v>6486</v>
      </c>
      <c r="Q15" s="131">
        <f t="shared" si="9"/>
        <v>0.12864198020587478</v>
      </c>
      <c r="R15" s="132">
        <v>27294</v>
      </c>
      <c r="S15" s="131">
        <f t="shared" si="10"/>
        <v>0.11726040109295252</v>
      </c>
      <c r="T15" s="132">
        <f t="shared" si="0"/>
        <v>33780</v>
      </c>
      <c r="U15" s="131">
        <f t="shared" si="11"/>
        <v>0.19200710479573713</v>
      </c>
      <c r="W15" s="132">
        <v>7487</v>
      </c>
      <c r="X15" s="131">
        <f t="shared" si="12"/>
        <v>0.12999618015765532</v>
      </c>
      <c r="Y15" s="132">
        <v>33545</v>
      </c>
      <c r="Z15" s="131">
        <f t="shared" si="13"/>
        <v>0.1197941590303619</v>
      </c>
      <c r="AA15" s="132">
        <f t="shared" si="14"/>
        <v>41032</v>
      </c>
      <c r="AB15" s="131">
        <f t="shared" si="15"/>
        <v>0.18246734256190292</v>
      </c>
    </row>
    <row r="16" spans="1:28" ht="27.95" customHeight="1" x14ac:dyDescent="0.25">
      <c r="A16" s="213" t="s">
        <v>49</v>
      </c>
      <c r="B16" s="132">
        <v>3874</v>
      </c>
      <c r="C16" s="131">
        <f t="shared" si="1"/>
        <v>7.6836113369959741E-2</v>
      </c>
      <c r="D16" s="132">
        <v>15447</v>
      </c>
      <c r="E16" s="131">
        <f t="shared" si="2"/>
        <v>6.6363355158014128E-2</v>
      </c>
      <c r="F16" s="132">
        <f t="shared" si="3"/>
        <v>19321</v>
      </c>
      <c r="G16" s="131">
        <f t="shared" si="4"/>
        <v>0.20050722012318203</v>
      </c>
      <c r="I16" s="132">
        <v>4406</v>
      </c>
      <c r="J16" s="131">
        <f t="shared" si="5"/>
        <v>7.6501024412265167E-2</v>
      </c>
      <c r="K16" s="132">
        <v>18785</v>
      </c>
      <c r="L16" s="131">
        <f t="shared" si="6"/>
        <v>6.7084014827406419E-2</v>
      </c>
      <c r="M16" s="132">
        <f t="shared" si="7"/>
        <v>23191</v>
      </c>
      <c r="N16" s="131">
        <f t="shared" si="8"/>
        <v>0.1899874951489802</v>
      </c>
      <c r="P16" s="132">
        <v>4002</v>
      </c>
      <c r="Q16" s="131">
        <f t="shared" si="9"/>
        <v>7.9374838850433366E-2</v>
      </c>
      <c r="R16" s="132">
        <v>16533</v>
      </c>
      <c r="S16" s="131">
        <f t="shared" si="10"/>
        <v>7.1029025106975299E-2</v>
      </c>
      <c r="T16" s="132">
        <f t="shared" si="0"/>
        <v>20535</v>
      </c>
      <c r="U16" s="131">
        <f t="shared" si="11"/>
        <v>0.19488677867056245</v>
      </c>
      <c r="W16" s="132">
        <v>4640</v>
      </c>
      <c r="X16" s="131">
        <f t="shared" si="12"/>
        <v>8.0563947633434038E-2</v>
      </c>
      <c r="Y16" s="132">
        <v>20667</v>
      </c>
      <c r="Z16" s="131">
        <f t="shared" si="13"/>
        <v>7.3804915328081366E-2</v>
      </c>
      <c r="AA16" s="132">
        <f t="shared" si="14"/>
        <v>25307</v>
      </c>
      <c r="AB16" s="131">
        <f t="shared" si="15"/>
        <v>0.1833484806575256</v>
      </c>
    </row>
    <row r="17" spans="1:28" ht="27.95" customHeight="1" x14ac:dyDescent="0.25">
      <c r="A17" s="213" t="s">
        <v>50</v>
      </c>
      <c r="B17" s="132">
        <v>2157</v>
      </c>
      <c r="C17" s="131">
        <f t="shared" si="1"/>
        <v>4.278149110454392E-2</v>
      </c>
      <c r="D17" s="132">
        <v>11673</v>
      </c>
      <c r="E17" s="131">
        <f t="shared" si="2"/>
        <v>5.0149507655823065E-2</v>
      </c>
      <c r="F17" s="132">
        <f t="shared" si="3"/>
        <v>13830</v>
      </c>
      <c r="G17" s="131">
        <f t="shared" si="4"/>
        <v>0.15596529284164859</v>
      </c>
      <c r="I17" s="132">
        <v>2525</v>
      </c>
      <c r="J17" s="131">
        <f t="shared" si="5"/>
        <v>4.3841372365176927E-2</v>
      </c>
      <c r="K17" s="132">
        <v>14448</v>
      </c>
      <c r="L17" s="131">
        <f t="shared" si="6"/>
        <v>5.1595946032811708E-2</v>
      </c>
      <c r="M17" s="132">
        <f t="shared" si="7"/>
        <v>16973</v>
      </c>
      <c r="N17" s="131">
        <f t="shared" si="8"/>
        <v>0.14876568667884288</v>
      </c>
      <c r="P17" s="132">
        <v>2315</v>
      </c>
      <c r="Q17" s="131">
        <f t="shared" si="9"/>
        <v>4.5915230369503561E-2</v>
      </c>
      <c r="R17" s="132">
        <v>12332</v>
      </c>
      <c r="S17" s="131">
        <f t="shared" si="10"/>
        <v>5.2980701483047205E-2</v>
      </c>
      <c r="T17" s="132">
        <f t="shared" si="0"/>
        <v>14647</v>
      </c>
      <c r="U17" s="131">
        <f t="shared" si="11"/>
        <v>0.15805284358571722</v>
      </c>
      <c r="W17" s="132">
        <v>2670</v>
      </c>
      <c r="X17" s="131">
        <f t="shared" si="12"/>
        <v>4.6358995728721743E-2</v>
      </c>
      <c r="Y17" s="132">
        <v>15397</v>
      </c>
      <c r="Z17" s="131">
        <f t="shared" si="13"/>
        <v>5.498496546699902E-2</v>
      </c>
      <c r="AA17" s="132">
        <f t="shared" si="14"/>
        <v>18067</v>
      </c>
      <c r="AB17" s="131">
        <f t="shared" si="15"/>
        <v>0.14778325123152711</v>
      </c>
    </row>
    <row r="18" spans="1:28" ht="27.95" customHeight="1" x14ac:dyDescent="0.25">
      <c r="A18" s="213" t="s">
        <v>140</v>
      </c>
      <c r="B18" s="132">
        <v>1404</v>
      </c>
      <c r="C18" s="131">
        <f t="shared" si="1"/>
        <v>2.7846645113945141E-2</v>
      </c>
      <c r="D18" s="132">
        <v>6438</v>
      </c>
      <c r="E18" s="131">
        <f t="shared" si="2"/>
        <v>2.7658916327267104E-2</v>
      </c>
      <c r="F18" s="132">
        <f t="shared" si="3"/>
        <v>7842</v>
      </c>
      <c r="G18" s="131">
        <f t="shared" si="4"/>
        <v>0.17903596021423107</v>
      </c>
      <c r="I18" s="132">
        <v>1651</v>
      </c>
      <c r="J18" s="131">
        <f t="shared" si="5"/>
        <v>2.8666180504913708E-2</v>
      </c>
      <c r="K18" s="132">
        <v>8271</v>
      </c>
      <c r="L18" s="131">
        <f t="shared" si="6"/>
        <v>2.9536964952753712E-2</v>
      </c>
      <c r="M18" s="132">
        <f t="shared" si="7"/>
        <v>9922</v>
      </c>
      <c r="N18" s="131">
        <f t="shared" si="8"/>
        <v>0.16639790364845797</v>
      </c>
      <c r="P18" s="132">
        <v>1256</v>
      </c>
      <c r="Q18" s="131">
        <f t="shared" si="9"/>
        <v>2.4911243777147506E-2</v>
      </c>
      <c r="R18" s="132">
        <v>6327</v>
      </c>
      <c r="S18" s="131">
        <f t="shared" si="10"/>
        <v>2.7182038459555601E-2</v>
      </c>
      <c r="T18" s="132">
        <f t="shared" si="0"/>
        <v>7583</v>
      </c>
      <c r="U18" s="131">
        <f t="shared" si="11"/>
        <v>0.1656336542265594</v>
      </c>
      <c r="W18" s="132">
        <v>1498</v>
      </c>
      <c r="X18" s="131">
        <f t="shared" si="12"/>
        <v>2.6009653783380212E-2</v>
      </c>
      <c r="Y18" s="132">
        <v>8209</v>
      </c>
      <c r="Z18" s="131">
        <f t="shared" si="13"/>
        <v>2.931555377791745E-2</v>
      </c>
      <c r="AA18" s="132">
        <f t="shared" si="14"/>
        <v>9707</v>
      </c>
      <c r="AB18" s="131">
        <f t="shared" si="15"/>
        <v>0.15432162357061915</v>
      </c>
    </row>
    <row r="19" spans="1:28" ht="27.95" customHeight="1" x14ac:dyDescent="0.25">
      <c r="A19" s="213" t="s">
        <v>51</v>
      </c>
      <c r="B19" s="132">
        <v>3400</v>
      </c>
      <c r="C19" s="131">
        <f t="shared" si="1"/>
        <v>6.7434895575080825E-2</v>
      </c>
      <c r="D19" s="132">
        <v>17756</v>
      </c>
      <c r="E19" s="131">
        <f t="shared" si="2"/>
        <v>7.6283274045814642E-2</v>
      </c>
      <c r="F19" s="132">
        <f t="shared" si="3"/>
        <v>21156</v>
      </c>
      <c r="G19" s="131">
        <f t="shared" si="4"/>
        <v>0.16071090943467575</v>
      </c>
      <c r="I19" s="132">
        <v>3848</v>
      </c>
      <c r="J19" s="131">
        <f t="shared" si="5"/>
        <v>6.6812515192554781E-2</v>
      </c>
      <c r="K19" s="132">
        <v>20983</v>
      </c>
      <c r="L19" s="131">
        <f t="shared" si="6"/>
        <v>7.4933398090150066E-2</v>
      </c>
      <c r="M19" s="132">
        <f t="shared" si="7"/>
        <v>24831</v>
      </c>
      <c r="N19" s="131">
        <f t="shared" si="8"/>
        <v>0.15496758084652248</v>
      </c>
      <c r="P19" s="132">
        <v>3763</v>
      </c>
      <c r="Q19" s="131">
        <f t="shared" si="9"/>
        <v>7.4634562367361504E-2</v>
      </c>
      <c r="R19" s="132">
        <v>19971</v>
      </c>
      <c r="S19" s="131">
        <f t="shared" si="10"/>
        <v>8.5799350415012632E-2</v>
      </c>
      <c r="T19" s="132">
        <f t="shared" si="0"/>
        <v>23734</v>
      </c>
      <c r="U19" s="131">
        <f t="shared" si="11"/>
        <v>0.15854891716524816</v>
      </c>
      <c r="W19" s="132">
        <v>4293</v>
      </c>
      <c r="X19" s="131">
        <f t="shared" si="12"/>
        <v>7.453901448067507E-2</v>
      </c>
      <c r="Y19" s="132">
        <v>23826</v>
      </c>
      <c r="Z19" s="131">
        <f t="shared" si="13"/>
        <v>8.5086171800787078E-2</v>
      </c>
      <c r="AA19" s="132">
        <f t="shared" si="14"/>
        <v>28119</v>
      </c>
      <c r="AB19" s="131">
        <f t="shared" si="15"/>
        <v>0.1526725701482983</v>
      </c>
    </row>
    <row r="20" spans="1:28" ht="27.95" customHeight="1" x14ac:dyDescent="0.25">
      <c r="A20" s="213" t="s">
        <v>52</v>
      </c>
      <c r="B20" s="132">
        <v>3092</v>
      </c>
      <c r="C20" s="131">
        <f t="shared" si="1"/>
        <v>6.1326087387691151E-2</v>
      </c>
      <c r="D20" s="132">
        <v>15670</v>
      </c>
      <c r="E20" s="131">
        <f t="shared" si="2"/>
        <v>6.7321407090443541E-2</v>
      </c>
      <c r="F20" s="132">
        <f t="shared" si="3"/>
        <v>18762</v>
      </c>
      <c r="G20" s="131">
        <f t="shared" si="4"/>
        <v>0.16480119390256903</v>
      </c>
      <c r="I20" s="132">
        <v>3530</v>
      </c>
      <c r="J20" s="131">
        <f t="shared" si="5"/>
        <v>6.1291106712504775E-2</v>
      </c>
      <c r="K20" s="132">
        <v>18906</v>
      </c>
      <c r="L20" s="131">
        <f t="shared" si="6"/>
        <v>6.7516123733135258E-2</v>
      </c>
      <c r="M20" s="132">
        <f t="shared" si="7"/>
        <v>22436</v>
      </c>
      <c r="N20" s="131">
        <f t="shared" si="8"/>
        <v>0.15733642360492067</v>
      </c>
      <c r="P20" s="132">
        <v>3419</v>
      </c>
      <c r="Q20" s="131">
        <f t="shared" si="9"/>
        <v>6.7811737638588623E-2</v>
      </c>
      <c r="R20" s="132">
        <v>17111</v>
      </c>
      <c r="S20" s="131">
        <f t="shared" si="10"/>
        <v>7.3512226976680237E-2</v>
      </c>
      <c r="T20" s="132">
        <f t="shared" si="0"/>
        <v>20530</v>
      </c>
      <c r="U20" s="131">
        <f t="shared" si="11"/>
        <v>0.16653677545056014</v>
      </c>
      <c r="W20" s="132">
        <v>3909</v>
      </c>
      <c r="X20" s="131">
        <f t="shared" si="12"/>
        <v>6.7871653297218462E-2</v>
      </c>
      <c r="Y20" s="132">
        <v>20993</v>
      </c>
      <c r="Z20" s="131">
        <f t="shared" si="13"/>
        <v>7.4969109569962361E-2</v>
      </c>
      <c r="AA20" s="132">
        <f t="shared" si="14"/>
        <v>24902</v>
      </c>
      <c r="AB20" s="131">
        <f t="shared" si="15"/>
        <v>0.15697534334591598</v>
      </c>
    </row>
    <row r="21" spans="1:28" ht="27.95" customHeight="1" x14ac:dyDescent="0.25">
      <c r="A21" s="213" t="s">
        <v>53</v>
      </c>
      <c r="B21" s="132">
        <v>1702</v>
      </c>
      <c r="C21" s="131">
        <f t="shared" si="1"/>
        <v>3.3757115373172809E-2</v>
      </c>
      <c r="D21" s="132">
        <v>7095</v>
      </c>
      <c r="E21" s="131">
        <f t="shared" si="2"/>
        <v>3.0481517760478423E-2</v>
      </c>
      <c r="F21" s="132">
        <f t="shared" si="3"/>
        <v>8797</v>
      </c>
      <c r="G21" s="131">
        <f t="shared" si="4"/>
        <v>0.19347504831192452</v>
      </c>
      <c r="I21" s="132">
        <v>1899</v>
      </c>
      <c r="J21" s="131">
        <f t="shared" si="5"/>
        <v>3.2972184602562765E-2</v>
      </c>
      <c r="K21" s="132">
        <v>8608</v>
      </c>
      <c r="L21" s="131">
        <f t="shared" si="6"/>
        <v>3.0740441822428237E-2</v>
      </c>
      <c r="M21" s="132">
        <f t="shared" si="7"/>
        <v>10507</v>
      </c>
      <c r="N21" s="131">
        <f t="shared" si="8"/>
        <v>0.1807366517559722</v>
      </c>
      <c r="P21" s="132">
        <v>1795</v>
      </c>
      <c r="Q21" s="131">
        <f t="shared" si="9"/>
        <v>3.5601658105079433E-2</v>
      </c>
      <c r="R21" s="132">
        <v>7226</v>
      </c>
      <c r="S21" s="131">
        <f t="shared" si="10"/>
        <v>3.1044319568318126E-2</v>
      </c>
      <c r="T21" s="132">
        <f t="shared" si="0"/>
        <v>9021</v>
      </c>
      <c r="U21" s="131">
        <f t="shared" si="11"/>
        <v>0.19898015741048664</v>
      </c>
      <c r="W21" s="132">
        <v>2018</v>
      </c>
      <c r="X21" s="131">
        <f t="shared" si="12"/>
        <v>3.5038372052644373E-2</v>
      </c>
      <c r="Y21" s="132">
        <v>8819</v>
      </c>
      <c r="Z21" s="131">
        <f t="shared" si="13"/>
        <v>3.1493954046467779E-2</v>
      </c>
      <c r="AA21" s="132">
        <f t="shared" si="14"/>
        <v>10837</v>
      </c>
      <c r="AB21" s="131">
        <f t="shared" si="15"/>
        <v>0.1862138968349174</v>
      </c>
    </row>
    <row r="22" spans="1:28" ht="27.95" customHeight="1" x14ac:dyDescent="0.25">
      <c r="A22" s="213" t="s">
        <v>54</v>
      </c>
      <c r="B22" s="132">
        <v>3003</v>
      </c>
      <c r="C22" s="131">
        <f t="shared" si="1"/>
        <v>5.9560879827049329E-2</v>
      </c>
      <c r="D22" s="132">
        <v>15621</v>
      </c>
      <c r="E22" s="131">
        <f t="shared" si="2"/>
        <v>6.7110893437129449E-2</v>
      </c>
      <c r="F22" s="132">
        <f t="shared" si="3"/>
        <v>18624</v>
      </c>
      <c r="G22" s="131">
        <f t="shared" si="4"/>
        <v>0.16124355670103094</v>
      </c>
      <c r="I22" s="132">
        <v>3422</v>
      </c>
      <c r="J22" s="131">
        <f t="shared" si="5"/>
        <v>5.9415911379657606E-2</v>
      </c>
      <c r="K22" s="132">
        <v>18610</v>
      </c>
      <c r="L22" s="131">
        <f t="shared" si="6"/>
        <v>6.6459063930691162E-2</v>
      </c>
      <c r="M22" s="132">
        <f t="shared" si="7"/>
        <v>22032</v>
      </c>
      <c r="N22" s="131">
        <f t="shared" si="8"/>
        <v>0.155319535221496</v>
      </c>
      <c r="P22" s="132">
        <v>3251</v>
      </c>
      <c r="Q22" s="131">
        <f t="shared" si="9"/>
        <v>6.4479660445466991E-2</v>
      </c>
      <c r="R22" s="132">
        <v>17365</v>
      </c>
      <c r="S22" s="131">
        <f t="shared" si="10"/>
        <v>7.4603461016308367E-2</v>
      </c>
      <c r="T22" s="132">
        <f t="shared" si="0"/>
        <v>20616</v>
      </c>
      <c r="U22" s="131">
        <f t="shared" si="11"/>
        <v>0.1576930539386884</v>
      </c>
      <c r="W22" s="132">
        <v>3692</v>
      </c>
      <c r="X22" s="131">
        <f t="shared" si="12"/>
        <v>6.4103899711775533E-2</v>
      </c>
      <c r="Y22" s="132">
        <v>20876</v>
      </c>
      <c r="Z22" s="131">
        <f t="shared" si="13"/>
        <v>7.455128525615845E-2</v>
      </c>
      <c r="AA22" s="132">
        <f t="shared" si="14"/>
        <v>24568</v>
      </c>
      <c r="AB22" s="131">
        <f t="shared" si="15"/>
        <v>0.15027678280690329</v>
      </c>
    </row>
    <row r="23" spans="1:28" ht="27.95" customHeight="1" x14ac:dyDescent="0.25">
      <c r="A23" s="213" t="s">
        <v>55</v>
      </c>
      <c r="B23" s="132">
        <v>706</v>
      </c>
      <c r="C23" s="131">
        <f t="shared" si="1"/>
        <v>1.4002657728237371E-2</v>
      </c>
      <c r="D23" s="132">
        <v>2737</v>
      </c>
      <c r="E23" s="131">
        <f t="shared" si="2"/>
        <v>1.1758691206543968E-2</v>
      </c>
      <c r="F23" s="132">
        <f t="shared" si="3"/>
        <v>3443</v>
      </c>
      <c r="G23" s="131">
        <f t="shared" si="4"/>
        <v>0.20505373221028173</v>
      </c>
      <c r="I23" s="132">
        <v>798</v>
      </c>
      <c r="J23" s="131">
        <f t="shared" si="5"/>
        <v>1.3855609959370768E-2</v>
      </c>
      <c r="K23" s="132">
        <v>3287</v>
      </c>
      <c r="L23" s="131">
        <f t="shared" si="6"/>
        <v>1.1738363414303161E-2</v>
      </c>
      <c r="M23" s="132">
        <f t="shared" si="7"/>
        <v>4085</v>
      </c>
      <c r="N23" s="131">
        <f t="shared" si="8"/>
        <v>0.19534883720930232</v>
      </c>
      <c r="P23" s="132">
        <v>735</v>
      </c>
      <c r="Q23" s="131">
        <f t="shared" si="9"/>
        <v>1.4577837719907177E-2</v>
      </c>
      <c r="R23" s="132">
        <v>2913</v>
      </c>
      <c r="S23" s="131">
        <f t="shared" si="10"/>
        <v>1.2514821879672114E-2</v>
      </c>
      <c r="T23" s="132">
        <f t="shared" si="0"/>
        <v>3648</v>
      </c>
      <c r="U23" s="131">
        <f t="shared" si="11"/>
        <v>0.20148026315789475</v>
      </c>
      <c r="W23" s="132">
        <v>818</v>
      </c>
      <c r="X23" s="131">
        <f t="shared" si="12"/>
        <v>1.4202868354342466E-2</v>
      </c>
      <c r="Y23" s="132">
        <v>3460</v>
      </c>
      <c r="Z23" s="131">
        <f t="shared" si="13"/>
        <v>1.235617201505596E-2</v>
      </c>
      <c r="AA23" s="132">
        <f t="shared" si="14"/>
        <v>4278</v>
      </c>
      <c r="AB23" s="131">
        <f t="shared" si="15"/>
        <v>0.19121084618980833</v>
      </c>
    </row>
    <row r="24" spans="1:28" ht="27.95" customHeight="1" x14ac:dyDescent="0.25">
      <c r="A24" s="213" t="s">
        <v>56</v>
      </c>
      <c r="B24" s="132">
        <v>554</v>
      </c>
      <c r="C24" s="131">
        <f t="shared" si="1"/>
        <v>1.0987921220174933E-2</v>
      </c>
      <c r="D24" s="132">
        <v>2445</v>
      </c>
      <c r="E24" s="131">
        <f t="shared" si="2"/>
        <v>1.050420168067227E-2</v>
      </c>
      <c r="F24" s="132">
        <f t="shared" si="3"/>
        <v>2999</v>
      </c>
      <c r="G24" s="131">
        <f t="shared" si="4"/>
        <v>0.18472824274758254</v>
      </c>
      <c r="I24" s="132">
        <v>624</v>
      </c>
      <c r="J24" s="131">
        <f t="shared" si="5"/>
        <v>1.0834461923116991E-2</v>
      </c>
      <c r="K24" s="132">
        <v>3066</v>
      </c>
      <c r="L24" s="131">
        <f t="shared" si="6"/>
        <v>1.0949139710451321E-2</v>
      </c>
      <c r="M24" s="132">
        <f t="shared" si="7"/>
        <v>3690</v>
      </c>
      <c r="N24" s="131">
        <f t="shared" si="8"/>
        <v>0.16910569105691056</v>
      </c>
      <c r="P24" s="132">
        <v>728</v>
      </c>
      <c r="Q24" s="131">
        <f t="shared" si="9"/>
        <v>1.4439001170193776E-2</v>
      </c>
      <c r="R24" s="132">
        <v>3056</v>
      </c>
      <c r="S24" s="131">
        <f t="shared" si="10"/>
        <v>1.3129178051588733E-2</v>
      </c>
      <c r="T24" s="132">
        <f t="shared" si="0"/>
        <v>3784</v>
      </c>
      <c r="U24" s="131">
        <f t="shared" si="11"/>
        <v>0.19238900634249473</v>
      </c>
      <c r="W24" s="132">
        <v>851</v>
      </c>
      <c r="X24" s="131">
        <f t="shared" si="12"/>
        <v>1.4775844706045769E-2</v>
      </c>
      <c r="Y24" s="132">
        <v>3908</v>
      </c>
      <c r="Z24" s="131">
        <f t="shared" si="13"/>
        <v>1.395604631064702E-2</v>
      </c>
      <c r="AA24" s="132">
        <f t="shared" si="14"/>
        <v>4759</v>
      </c>
      <c r="AB24" s="131">
        <f t="shared" si="15"/>
        <v>0.17881907963857954</v>
      </c>
    </row>
    <row r="25" spans="1:28" ht="27.95" customHeight="1" x14ac:dyDescent="0.25">
      <c r="A25" s="213" t="s">
        <v>108</v>
      </c>
      <c r="B25" s="132">
        <v>7462</v>
      </c>
      <c r="C25" s="131">
        <f t="shared" si="1"/>
        <v>0.1479997619944862</v>
      </c>
      <c r="D25" s="132">
        <v>36626</v>
      </c>
      <c r="E25" s="131">
        <f t="shared" si="2"/>
        <v>0.15735251155676994</v>
      </c>
      <c r="F25" s="132">
        <f t="shared" si="3"/>
        <v>44088</v>
      </c>
      <c r="G25" s="131">
        <f t="shared" si="4"/>
        <v>0.16925240428234439</v>
      </c>
      <c r="I25" s="132">
        <v>8617</v>
      </c>
      <c r="J25" s="131">
        <f t="shared" si="5"/>
        <v>0.14961627947355627</v>
      </c>
      <c r="K25" s="132">
        <v>43358</v>
      </c>
      <c r="L25" s="131">
        <f t="shared" si="6"/>
        <v>0.15483783417017236</v>
      </c>
      <c r="M25" s="132">
        <f t="shared" si="7"/>
        <v>51975</v>
      </c>
      <c r="N25" s="131">
        <f t="shared" si="8"/>
        <v>0.16579124579124579</v>
      </c>
      <c r="P25" s="132">
        <v>8200</v>
      </c>
      <c r="Q25" s="131">
        <f t="shared" si="9"/>
        <v>0.16263710109284199</v>
      </c>
      <c r="R25" s="132">
        <v>40824</v>
      </c>
      <c r="S25" s="131">
        <f t="shared" si="10"/>
        <v>0.17538794658967882</v>
      </c>
      <c r="T25" s="132">
        <f t="shared" si="0"/>
        <v>49024</v>
      </c>
      <c r="U25" s="131">
        <f t="shared" si="11"/>
        <v>0.1672650130548303</v>
      </c>
      <c r="W25" s="132">
        <v>9446</v>
      </c>
      <c r="X25" s="131">
        <f t="shared" si="12"/>
        <v>0.16401013994513317</v>
      </c>
      <c r="Y25" s="132">
        <v>49278</v>
      </c>
      <c r="Z25" s="131">
        <f t="shared" si="13"/>
        <v>0.17597903021905423</v>
      </c>
      <c r="AA25" s="132">
        <f t="shared" si="14"/>
        <v>58724</v>
      </c>
      <c r="AB25" s="131">
        <f t="shared" si="15"/>
        <v>0.16085416524759893</v>
      </c>
    </row>
    <row r="26" spans="1:28" ht="27.95" customHeight="1" x14ac:dyDescent="0.25">
      <c r="A26" s="213" t="s">
        <v>109</v>
      </c>
      <c r="B26" s="132">
        <v>9133</v>
      </c>
      <c r="C26" s="131">
        <f t="shared" si="1"/>
        <v>0.18114202979035682</v>
      </c>
      <c r="D26" s="132">
        <v>37153</v>
      </c>
      <c r="E26" s="131">
        <f t="shared" si="2"/>
        <v>0.15961660737914798</v>
      </c>
      <c r="F26" s="132">
        <f t="shared" si="3"/>
        <v>46286</v>
      </c>
      <c r="G26" s="131">
        <f t="shared" si="4"/>
        <v>0.19731668323035043</v>
      </c>
      <c r="I26" s="132">
        <v>10392</v>
      </c>
      <c r="J26" s="131">
        <f t="shared" si="5"/>
        <v>0.18043546202729452</v>
      </c>
      <c r="K26" s="132">
        <v>44778</v>
      </c>
      <c r="L26" s="131">
        <f t="shared" si="6"/>
        <v>0.159908864303519</v>
      </c>
      <c r="M26" s="132">
        <f t="shared" si="7"/>
        <v>55170</v>
      </c>
      <c r="N26" s="131">
        <f t="shared" si="8"/>
        <v>0.18836324089178902</v>
      </c>
      <c r="P26" s="132">
        <v>9656</v>
      </c>
      <c r="Q26" s="131">
        <f t="shared" si="9"/>
        <v>0.19151510343322953</v>
      </c>
      <c r="R26" s="132">
        <v>41656</v>
      </c>
      <c r="S26" s="131">
        <f t="shared" si="10"/>
        <v>0.17896238249901186</v>
      </c>
      <c r="T26" s="132">
        <f t="shared" si="0"/>
        <v>51312</v>
      </c>
      <c r="U26" s="131">
        <f t="shared" si="11"/>
        <v>0.18818210165263485</v>
      </c>
      <c r="W26" s="132">
        <v>11015</v>
      </c>
      <c r="X26" s="131">
        <f t="shared" si="12"/>
        <v>0.1912525610306629</v>
      </c>
      <c r="Y26" s="132">
        <v>50879</v>
      </c>
      <c r="Z26" s="131">
        <f t="shared" si="13"/>
        <v>0.18169643813700351</v>
      </c>
      <c r="AA26" s="132">
        <f t="shared" si="14"/>
        <v>61894</v>
      </c>
      <c r="AB26" s="131">
        <f t="shared" si="15"/>
        <v>0.17796555401169742</v>
      </c>
    </row>
    <row r="27" spans="1:28" ht="15" customHeight="1" x14ac:dyDescent="0.25">
      <c r="A27" s="140" t="s">
        <v>6</v>
      </c>
      <c r="B27" s="138">
        <f>SUM(B10:B26)</f>
        <v>50419</v>
      </c>
      <c r="C27" s="138"/>
      <c r="D27" s="138">
        <f t="shared" ref="D27:I27" si="16">SUM(D10:D26)</f>
        <v>232764</v>
      </c>
      <c r="E27" s="138"/>
      <c r="F27" s="138">
        <f t="shared" si="16"/>
        <v>283183</v>
      </c>
      <c r="G27" s="138"/>
      <c r="H27" s="138"/>
      <c r="I27" s="138">
        <f t="shared" si="16"/>
        <v>57594</v>
      </c>
      <c r="J27" s="138"/>
      <c r="K27" s="138">
        <f>SUM(K10:K26)</f>
        <v>280022</v>
      </c>
      <c r="L27" s="138"/>
      <c r="M27" s="138">
        <f>SUM(M10:M26)</f>
        <v>337616</v>
      </c>
      <c r="N27" s="216"/>
      <c r="P27" s="138">
        <f t="shared" ref="P27:R27" si="17">SUM(P10:P26)</f>
        <v>54231</v>
      </c>
      <c r="Q27" s="138"/>
      <c r="R27" s="138">
        <f t="shared" si="17"/>
        <v>255178</v>
      </c>
      <c r="S27" s="138"/>
      <c r="T27" s="138">
        <f t="shared" ref="T27" si="18">SUM(T10:T26)</f>
        <v>309409</v>
      </c>
      <c r="U27" s="138"/>
      <c r="V27" s="138"/>
      <c r="W27" s="138">
        <f t="shared" ref="W27" si="19">SUM(W10:W26)</f>
        <v>62087</v>
      </c>
      <c r="X27" s="138"/>
      <c r="Y27" s="138">
        <f>SUM(Y10:Y26)</f>
        <v>311316</v>
      </c>
      <c r="Z27" s="138"/>
      <c r="AA27" s="138">
        <f>SUM(AA10:AA26)</f>
        <v>373403</v>
      </c>
    </row>
    <row r="28" spans="1:28" ht="15" customHeight="1" x14ac:dyDescent="0.25">
      <c r="P28" s="36"/>
    </row>
    <row r="30" spans="1:28" ht="15" customHeight="1" x14ac:dyDescent="0.25">
      <c r="P30" s="36"/>
    </row>
    <row r="31" spans="1:28" ht="36" customHeight="1" x14ac:dyDescent="0.25"/>
  </sheetData>
  <mergeCells count="14">
    <mergeCell ref="B7:N7"/>
    <mergeCell ref="P7:AB7"/>
    <mergeCell ref="B8:G8"/>
    <mergeCell ref="I8:N8"/>
    <mergeCell ref="P8:U8"/>
    <mergeCell ref="W8:AB8"/>
    <mergeCell ref="W9:X9"/>
    <mergeCell ref="Y9:Z9"/>
    <mergeCell ref="B9:C9"/>
    <mergeCell ref="D9:E9"/>
    <mergeCell ref="I9:J9"/>
    <mergeCell ref="K9:L9"/>
    <mergeCell ref="P9:Q9"/>
    <mergeCell ref="R9:S9"/>
  </mergeCells>
  <conditionalFormatting sqref="C10:C26">
    <cfRule type="dataBar" priority="12">
      <dataBar>
        <cfvo type="min"/>
        <cfvo type="max"/>
        <color rgb="FFFFB628"/>
      </dataBar>
      <extLst>
        <ext xmlns:x14="http://schemas.microsoft.com/office/spreadsheetml/2009/9/main" uri="{B025F937-C7B1-47D3-B67F-A62EFF666E3E}">
          <x14:id>{D873BF3F-EEDD-4556-802E-B3F44296E046}</x14:id>
        </ext>
      </extLst>
    </cfRule>
  </conditionalFormatting>
  <conditionalFormatting sqref="E10:E26">
    <cfRule type="dataBar" priority="11">
      <dataBar>
        <cfvo type="min"/>
        <cfvo type="max"/>
        <color rgb="FFFFB628"/>
      </dataBar>
      <extLst>
        <ext xmlns:x14="http://schemas.microsoft.com/office/spreadsheetml/2009/9/main" uri="{B025F937-C7B1-47D3-B67F-A62EFF666E3E}">
          <x14:id>{E956C78D-46D7-48A7-9F96-FB1AB589DD75}</x14:id>
        </ext>
      </extLst>
    </cfRule>
  </conditionalFormatting>
  <conditionalFormatting sqref="G10:G26">
    <cfRule type="colorScale" priority="4">
      <colorScale>
        <cfvo type="min"/>
        <cfvo type="percentile" val="50"/>
        <cfvo type="max"/>
        <color rgb="FFFF0000"/>
        <color rgb="FFFCFCFF"/>
        <color rgb="FF00B0F0"/>
      </colorScale>
    </cfRule>
  </conditionalFormatting>
  <conditionalFormatting sqref="J10:J26">
    <cfRule type="dataBar" priority="9">
      <dataBar>
        <cfvo type="min"/>
        <cfvo type="max"/>
        <color rgb="FFFFB628"/>
      </dataBar>
      <extLst>
        <ext xmlns:x14="http://schemas.microsoft.com/office/spreadsheetml/2009/9/main" uri="{B025F937-C7B1-47D3-B67F-A62EFF666E3E}">
          <x14:id>{CD7190E7-2D15-460F-92DF-17E426A17F2C}</x14:id>
        </ext>
      </extLst>
    </cfRule>
  </conditionalFormatting>
  <conditionalFormatting sqref="L10:L26">
    <cfRule type="dataBar" priority="10">
      <dataBar>
        <cfvo type="min"/>
        <cfvo type="max"/>
        <color rgb="FFFFB628"/>
      </dataBar>
      <extLst>
        <ext xmlns:x14="http://schemas.microsoft.com/office/spreadsheetml/2009/9/main" uri="{B025F937-C7B1-47D3-B67F-A62EFF666E3E}">
          <x14:id>{5E2A23C2-0CEF-4EC7-8549-95A0BB94BAFE}</x14:id>
        </ext>
      </extLst>
    </cfRule>
  </conditionalFormatting>
  <conditionalFormatting sqref="N10:N26">
    <cfRule type="colorScale" priority="2">
      <colorScale>
        <cfvo type="min"/>
        <cfvo type="percentile" val="50"/>
        <cfvo type="max"/>
        <color rgb="FFFF0000"/>
        <color rgb="FFFCFCFF"/>
        <color rgb="FF00B0F0"/>
      </colorScale>
    </cfRule>
  </conditionalFormatting>
  <conditionalFormatting sqref="Q10:Q26">
    <cfRule type="dataBar" priority="8">
      <dataBar>
        <cfvo type="min"/>
        <cfvo type="max"/>
        <color rgb="FFFFB628"/>
      </dataBar>
      <extLst>
        <ext xmlns:x14="http://schemas.microsoft.com/office/spreadsheetml/2009/9/main" uri="{B025F937-C7B1-47D3-B67F-A62EFF666E3E}">
          <x14:id>{38EB816E-4876-4AFA-8028-C55B72EC75C2}</x14:id>
        </ext>
      </extLst>
    </cfRule>
  </conditionalFormatting>
  <conditionalFormatting sqref="S10:S26">
    <cfRule type="dataBar" priority="7">
      <dataBar>
        <cfvo type="min"/>
        <cfvo type="max"/>
        <color rgb="FFFFB628"/>
      </dataBar>
      <extLst>
        <ext xmlns:x14="http://schemas.microsoft.com/office/spreadsheetml/2009/9/main" uri="{B025F937-C7B1-47D3-B67F-A62EFF666E3E}">
          <x14:id>{E7A78284-5745-4BD1-BF28-99610FEC6580}</x14:id>
        </ext>
      </extLst>
    </cfRule>
  </conditionalFormatting>
  <conditionalFormatting sqref="U10:U26">
    <cfRule type="colorScale" priority="1">
      <colorScale>
        <cfvo type="min"/>
        <cfvo type="percentile" val="50"/>
        <cfvo type="max"/>
        <color rgb="FFFF0000"/>
        <color rgb="FFFCFCFF"/>
        <color rgb="FF00B0F0"/>
      </colorScale>
    </cfRule>
  </conditionalFormatting>
  <conditionalFormatting sqref="X10:X26">
    <cfRule type="dataBar" priority="5">
      <dataBar>
        <cfvo type="min"/>
        <cfvo type="max"/>
        <color rgb="FFFFB628"/>
      </dataBar>
      <extLst>
        <ext xmlns:x14="http://schemas.microsoft.com/office/spreadsheetml/2009/9/main" uri="{B025F937-C7B1-47D3-B67F-A62EFF666E3E}">
          <x14:id>{D0171418-D659-445C-88B2-FCFA787C8FEC}</x14:id>
        </ext>
      </extLst>
    </cfRule>
  </conditionalFormatting>
  <conditionalFormatting sqref="Z10:Z26">
    <cfRule type="dataBar" priority="6">
      <dataBar>
        <cfvo type="min"/>
        <cfvo type="max"/>
        <color rgb="FFFFB628"/>
      </dataBar>
      <extLst>
        <ext xmlns:x14="http://schemas.microsoft.com/office/spreadsheetml/2009/9/main" uri="{B025F937-C7B1-47D3-B67F-A62EFF666E3E}">
          <x14:id>{089FE1C8-F5F7-44AA-B669-FA9169B1281E}</x14:id>
        </ext>
      </extLst>
    </cfRule>
  </conditionalFormatting>
  <conditionalFormatting sqref="AB10:AB26">
    <cfRule type="colorScale" priority="3">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D873BF3F-EEDD-4556-802E-B3F44296E046}">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E956C78D-46D7-48A7-9F96-FB1AB589DD75}">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CD7190E7-2D15-460F-92DF-17E426A17F2C}">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5E2A23C2-0CEF-4EC7-8549-95A0BB94BAFE}">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38EB816E-4876-4AFA-8028-C55B72EC75C2}">
            <x14:dataBar minLength="0" maxLength="100" border="1" negativeBarBorderColorSameAsPositive="0">
              <x14:cfvo type="autoMin"/>
              <x14:cfvo type="autoMax"/>
              <x14:borderColor rgb="FFFFB628"/>
              <x14:negativeFillColor rgb="FFFF0000"/>
              <x14:negativeBorderColor rgb="FFFF0000"/>
              <x14:axisColor rgb="FF000000"/>
            </x14:dataBar>
          </x14:cfRule>
          <xm:sqref>Q10:Q26</xm:sqref>
        </x14:conditionalFormatting>
        <x14:conditionalFormatting xmlns:xm="http://schemas.microsoft.com/office/excel/2006/main">
          <x14:cfRule type="dataBar" id="{E7A78284-5745-4BD1-BF28-99610FEC6580}">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D0171418-D659-445C-88B2-FCFA787C8FEC}">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089FE1C8-F5F7-44AA-B669-FA9169B1281E}">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BB05A-B1CA-4B07-9290-3EB5CD34F8B1}">
  <sheetPr>
    <tabColor rgb="FF92D050"/>
    <pageSetUpPr fitToPage="1"/>
  </sheetPr>
  <dimension ref="A2:AD29"/>
  <sheetViews>
    <sheetView topLeftCell="A5" workbookViewId="0">
      <selection activeCell="G9" sqref="G9"/>
    </sheetView>
  </sheetViews>
  <sheetFormatPr baseColWidth="10" defaultColWidth="7.7109375" defaultRowHeight="15" customHeight="1" x14ac:dyDescent="0.25"/>
  <cols>
    <col min="1" max="1" width="14.5703125" style="1" customWidth="1"/>
    <col min="2" max="2" width="6.5703125" style="1" bestFit="1" customWidth="1"/>
    <col min="3" max="3" width="7.7109375" style="1"/>
    <col min="4" max="4" width="7.5703125" style="1" bestFit="1" customWidth="1"/>
    <col min="5" max="6" width="7.7109375" style="1"/>
    <col min="7" max="7" width="8.42578125" style="1" bestFit="1" customWidth="1"/>
    <col min="8" max="8" width="2.5703125" style="1" customWidth="1"/>
    <col min="9" max="13" width="7.7109375" style="1"/>
    <col min="14" max="14" width="8.42578125" style="1" bestFit="1" customWidth="1"/>
    <col min="15" max="15" width="2.5703125" style="1" customWidth="1"/>
    <col min="16" max="20" width="7.7109375" style="1"/>
    <col min="21" max="21" width="8.42578125" style="1" bestFit="1" customWidth="1"/>
    <col min="22" max="22" width="2.5703125" style="1" customWidth="1"/>
    <col min="23" max="27" width="7.7109375" style="1"/>
    <col min="28" max="28" width="8.42578125" style="1" bestFit="1" customWidth="1"/>
    <col min="29" max="29" width="9.140625" style="1" hidden="1" customWidth="1"/>
    <col min="30" max="30" width="9.85546875" style="1" hidden="1" customWidth="1"/>
    <col min="31" max="16384" width="7.7109375" style="1"/>
  </cols>
  <sheetData>
    <row r="2" spans="1:30" ht="15" customHeight="1" x14ac:dyDescent="0.25">
      <c r="Z2" s="222">
        <v>1</v>
      </c>
    </row>
    <row r="3" spans="1:30" ht="18" x14ac:dyDescent="0.25">
      <c r="A3" s="268" t="s">
        <v>284</v>
      </c>
    </row>
    <row r="5" spans="1:30" ht="29.25" customHeight="1" x14ac:dyDescent="0.25">
      <c r="A5" s="133"/>
      <c r="B5" s="300" t="s">
        <v>231</v>
      </c>
      <c r="C5" s="300"/>
      <c r="D5" s="300"/>
      <c r="E5" s="300"/>
      <c r="F5" s="300"/>
      <c r="G5" s="300"/>
      <c r="H5" s="300"/>
      <c r="I5" s="300"/>
      <c r="J5" s="300"/>
      <c r="K5" s="300"/>
      <c r="L5" s="300"/>
      <c r="M5" s="300"/>
      <c r="N5" s="300"/>
      <c r="P5" s="300" t="s">
        <v>232</v>
      </c>
      <c r="Q5" s="300"/>
      <c r="R5" s="300"/>
      <c r="S5" s="300"/>
      <c r="T5" s="300"/>
      <c r="U5" s="300"/>
      <c r="V5" s="300"/>
      <c r="W5" s="300"/>
      <c r="X5" s="300"/>
      <c r="Y5" s="300"/>
      <c r="Z5" s="300"/>
      <c r="AA5" s="300"/>
      <c r="AB5" s="300"/>
    </row>
    <row r="6" spans="1:30" ht="27" customHeight="1" x14ac:dyDescent="0.25">
      <c r="A6" s="133"/>
      <c r="B6" s="297" t="s">
        <v>233</v>
      </c>
      <c r="C6" s="297"/>
      <c r="D6" s="297"/>
      <c r="E6" s="297"/>
      <c r="F6" s="297"/>
      <c r="G6" s="297"/>
      <c r="H6" s="214"/>
      <c r="I6" s="297" t="s">
        <v>226</v>
      </c>
      <c r="J6" s="297"/>
      <c r="K6" s="297"/>
      <c r="L6" s="297"/>
      <c r="M6" s="297"/>
      <c r="N6" s="297"/>
      <c r="P6" s="297" t="s">
        <v>233</v>
      </c>
      <c r="Q6" s="297"/>
      <c r="R6" s="297"/>
      <c r="S6" s="297"/>
      <c r="T6" s="297"/>
      <c r="U6" s="297"/>
      <c r="V6" s="214"/>
      <c r="W6" s="297" t="s">
        <v>226</v>
      </c>
      <c r="X6" s="297"/>
      <c r="Y6" s="297"/>
      <c r="Z6" s="297"/>
      <c r="AA6" s="297"/>
      <c r="AB6" s="297"/>
    </row>
    <row r="7" spans="1:30" ht="48" customHeight="1" x14ac:dyDescent="0.25">
      <c r="A7" s="217" t="s">
        <v>42</v>
      </c>
      <c r="B7" s="301" t="s">
        <v>222</v>
      </c>
      <c r="C7" s="301"/>
      <c r="D7" s="301" t="s">
        <v>211</v>
      </c>
      <c r="E7" s="301"/>
      <c r="F7" s="218" t="s">
        <v>6</v>
      </c>
      <c r="G7" s="218" t="s">
        <v>283</v>
      </c>
      <c r="I7" s="301" t="s">
        <v>222</v>
      </c>
      <c r="J7" s="301"/>
      <c r="K7" s="301" t="s">
        <v>211</v>
      </c>
      <c r="L7" s="301"/>
      <c r="M7" s="218" t="s">
        <v>6</v>
      </c>
      <c r="N7" s="218" t="s">
        <v>283</v>
      </c>
      <c r="P7" s="301" t="s">
        <v>222</v>
      </c>
      <c r="Q7" s="301"/>
      <c r="R7" s="301" t="s">
        <v>211</v>
      </c>
      <c r="S7" s="301"/>
      <c r="T7" s="218" t="s">
        <v>6</v>
      </c>
      <c r="U7" s="218" t="s">
        <v>283</v>
      </c>
      <c r="W7" s="301" t="s">
        <v>222</v>
      </c>
      <c r="X7" s="301"/>
      <c r="Y7" s="301" t="s">
        <v>211</v>
      </c>
      <c r="Z7" s="301"/>
      <c r="AA7" s="218" t="s">
        <v>6</v>
      </c>
      <c r="AB7" s="218" t="s">
        <v>283</v>
      </c>
      <c r="AC7" s="218"/>
      <c r="AD7" s="223" t="s">
        <v>286</v>
      </c>
    </row>
    <row r="8" spans="1:30" ht="27.95" customHeight="1" x14ac:dyDescent="0.25">
      <c r="A8" s="213" t="s">
        <v>43</v>
      </c>
      <c r="B8" s="132">
        <v>148</v>
      </c>
      <c r="C8" s="131">
        <f>B8/$B$25</f>
        <v>1.2325116588940706E-2</v>
      </c>
      <c r="D8" s="132">
        <v>5921</v>
      </c>
      <c r="E8" s="131">
        <f>D8/$D$25</f>
        <v>1.704885745876716E-2</v>
      </c>
      <c r="F8" s="132">
        <f>B8+D8</f>
        <v>6069</v>
      </c>
      <c r="G8" s="131">
        <f>B8/F8</f>
        <v>2.4386225078266602E-2</v>
      </c>
      <c r="I8" s="132">
        <v>215</v>
      </c>
      <c r="J8" s="131">
        <f>I8/$I$25</f>
        <v>1.4204545454545454E-2</v>
      </c>
      <c r="K8" s="132">
        <v>7388</v>
      </c>
      <c r="L8" s="131">
        <f>K8/$K$25</f>
        <v>1.7659474279267329E-2</v>
      </c>
      <c r="M8" s="132">
        <f>I8+K8</f>
        <v>7603</v>
      </c>
      <c r="N8" s="131">
        <f>I8/M8</f>
        <v>2.8278311192950153E-2</v>
      </c>
      <c r="P8" s="132">
        <v>245</v>
      </c>
      <c r="Q8" s="131">
        <f>P8/$B$25</f>
        <v>2.0403064623584276E-2</v>
      </c>
      <c r="R8" s="132">
        <v>7436</v>
      </c>
      <c r="S8" s="131">
        <f>R8/$D$25</f>
        <v>2.1411130562977977E-2</v>
      </c>
      <c r="T8" s="132">
        <f t="shared" ref="T8:T24" si="0">P8+R8</f>
        <v>7681</v>
      </c>
      <c r="U8" s="131">
        <f>P8/T8</f>
        <v>3.1896888425986203E-2</v>
      </c>
      <c r="W8" s="132">
        <v>319</v>
      </c>
      <c r="X8" s="131">
        <f>W8/$I$25</f>
        <v>2.1075581395348836E-2</v>
      </c>
      <c r="Y8" s="132">
        <v>9070</v>
      </c>
      <c r="Z8" s="131">
        <f>Y8/$K$25</f>
        <v>2.1679944736458401E-2</v>
      </c>
      <c r="AA8" s="132">
        <f>W8+Y8</f>
        <v>9389</v>
      </c>
      <c r="AB8" s="131">
        <f>W8/AA8</f>
        <v>3.3975929278943447E-2</v>
      </c>
      <c r="AC8" s="131">
        <f>W8/P8</f>
        <v>1.3020408163265307</v>
      </c>
      <c r="AD8" s="131">
        <f t="shared" ref="AD8:AD24" si="1">AC8-$Z$2</f>
        <v>0.30204081632653068</v>
      </c>
    </row>
    <row r="9" spans="1:30" ht="27.95" customHeight="1" x14ac:dyDescent="0.25">
      <c r="A9" s="213" t="s">
        <v>44</v>
      </c>
      <c r="B9" s="132">
        <v>465</v>
      </c>
      <c r="C9" s="131">
        <f t="shared" ref="C9:C24" si="2">B9/$B$25</f>
        <v>3.872418387741506E-2</v>
      </c>
      <c r="D9" s="132">
        <v>17073</v>
      </c>
      <c r="E9" s="131">
        <f t="shared" ref="E9:E24" si="3">D9/$D$25</f>
        <v>4.9159794526858931E-2</v>
      </c>
      <c r="F9" s="132">
        <f t="shared" ref="F9:F24" si="4">B9+D9</f>
        <v>17538</v>
      </c>
      <c r="G9" s="131">
        <f t="shared" ref="G9:G25" si="5">B9/F9</f>
        <v>2.6513855627779678E-2</v>
      </c>
      <c r="I9" s="132">
        <v>537</v>
      </c>
      <c r="J9" s="131">
        <f t="shared" ref="J9:J24" si="6">I9/$I$25</f>
        <v>3.5478329809725158E-2</v>
      </c>
      <c r="K9" s="132">
        <v>19447</v>
      </c>
      <c r="L9" s="131">
        <f t="shared" ref="L9:L24" si="7">K9/$K$25</f>
        <v>4.6484000583231148E-2</v>
      </c>
      <c r="M9" s="132">
        <f t="shared" ref="M9:M24" si="8">I9+K9</f>
        <v>19984</v>
      </c>
      <c r="N9" s="131">
        <f t="shared" ref="N9:N25" si="9">I9/M9</f>
        <v>2.6871497197758207E-2</v>
      </c>
      <c r="P9" s="132">
        <v>395</v>
      </c>
      <c r="Q9" s="131">
        <f t="shared" ref="Q9:Q24" si="10">P9/$B$25</f>
        <v>3.2894736842105261E-2</v>
      </c>
      <c r="R9" s="132">
        <v>11899</v>
      </c>
      <c r="S9" s="131">
        <f t="shared" ref="S9:S24" si="11">R9/$D$25</f>
        <v>3.4261840044227401E-2</v>
      </c>
      <c r="T9" s="132">
        <f t="shared" si="0"/>
        <v>12294</v>
      </c>
      <c r="U9" s="131">
        <f t="shared" ref="U9:U25" si="12">P9/T9</f>
        <v>3.2129494062144139E-2</v>
      </c>
      <c r="W9" s="132">
        <v>481</v>
      </c>
      <c r="X9" s="131">
        <f t="shared" ref="X9:X24" si="13">W9/$I$25</f>
        <v>3.1778541226215644E-2</v>
      </c>
      <c r="Y9" s="132">
        <v>13687</v>
      </c>
      <c r="Z9" s="131">
        <f t="shared" ref="Z9:Z24" si="14">Y9/$K$25</f>
        <v>3.2715921015204645E-2</v>
      </c>
      <c r="AA9" s="132">
        <f t="shared" ref="AA9:AA24" si="15">W9+Y9</f>
        <v>14168</v>
      </c>
      <c r="AB9" s="131">
        <f t="shared" ref="AB9:AB25" si="16">W9/AA9</f>
        <v>3.3949745906267648E-2</v>
      </c>
      <c r="AC9" s="131">
        <f t="shared" ref="AC9:AC24" si="17">W9/P9</f>
        <v>1.2177215189873418</v>
      </c>
      <c r="AD9" s="131">
        <f t="shared" si="1"/>
        <v>0.21772151898734182</v>
      </c>
    </row>
    <row r="10" spans="1:30" ht="27.95" customHeight="1" x14ac:dyDescent="0.25">
      <c r="A10" s="213" t="s">
        <v>45</v>
      </c>
      <c r="B10" s="132">
        <v>444</v>
      </c>
      <c r="C10" s="131">
        <f t="shared" si="2"/>
        <v>3.6975349766822117E-2</v>
      </c>
      <c r="D10" s="132">
        <v>18201</v>
      </c>
      <c r="E10" s="131">
        <f t="shared" si="3"/>
        <v>5.2407744402469363E-2</v>
      </c>
      <c r="F10" s="132">
        <f t="shared" si="4"/>
        <v>18645</v>
      </c>
      <c r="G10" s="131">
        <f t="shared" si="5"/>
        <v>2.3813354786806115E-2</v>
      </c>
      <c r="I10" s="132">
        <v>561</v>
      </c>
      <c r="J10" s="131">
        <f t="shared" si="6"/>
        <v>3.7063953488372096E-2</v>
      </c>
      <c r="K10" s="132">
        <v>21126</v>
      </c>
      <c r="L10" s="131">
        <f t="shared" si="7"/>
        <v>5.0497300165647206E-2</v>
      </c>
      <c r="M10" s="132">
        <f t="shared" si="8"/>
        <v>21687</v>
      </c>
      <c r="N10" s="131">
        <f t="shared" si="9"/>
        <v>2.5868031539632037E-2</v>
      </c>
      <c r="P10" s="132">
        <v>541</v>
      </c>
      <c r="Q10" s="131">
        <f t="shared" si="10"/>
        <v>4.5053297801465692E-2</v>
      </c>
      <c r="R10" s="132">
        <v>19299</v>
      </c>
      <c r="S10" s="131">
        <f t="shared" si="11"/>
        <v>5.5569312632451857E-2</v>
      </c>
      <c r="T10" s="132">
        <f t="shared" si="0"/>
        <v>19840</v>
      </c>
      <c r="U10" s="131">
        <f t="shared" si="12"/>
        <v>2.7268145161290322E-2</v>
      </c>
      <c r="W10" s="132">
        <v>651</v>
      </c>
      <c r="X10" s="131">
        <f t="shared" si="13"/>
        <v>4.3010042283298099E-2</v>
      </c>
      <c r="Y10" s="132">
        <v>22274</v>
      </c>
      <c r="Z10" s="131">
        <f t="shared" si="14"/>
        <v>5.324135491288582E-2</v>
      </c>
      <c r="AA10" s="132">
        <f t="shared" si="15"/>
        <v>22925</v>
      </c>
      <c r="AB10" s="131">
        <f t="shared" si="16"/>
        <v>2.8396946564885495E-2</v>
      </c>
      <c r="AC10" s="131">
        <f t="shared" si="17"/>
        <v>1.2033271719038816</v>
      </c>
      <c r="AD10" s="131">
        <f t="shared" si="1"/>
        <v>0.20332717190388161</v>
      </c>
    </row>
    <row r="11" spans="1:30" ht="27.95" customHeight="1" x14ac:dyDescent="0.25">
      <c r="A11" s="213" t="s">
        <v>46</v>
      </c>
      <c r="B11" s="132">
        <v>464</v>
      </c>
      <c r="C11" s="131">
        <f t="shared" si="2"/>
        <v>3.8640906062624915E-2</v>
      </c>
      <c r="D11" s="132">
        <v>10902</v>
      </c>
      <c r="E11" s="131">
        <f t="shared" si="3"/>
        <v>3.1391090021192294E-2</v>
      </c>
      <c r="F11" s="132">
        <f t="shared" si="4"/>
        <v>11366</v>
      </c>
      <c r="G11" s="131">
        <f t="shared" si="5"/>
        <v>4.0823508710188278E-2</v>
      </c>
      <c r="I11" s="132">
        <v>609</v>
      </c>
      <c r="J11" s="131">
        <f t="shared" si="6"/>
        <v>4.023520084566596E-2</v>
      </c>
      <c r="K11" s="132">
        <v>13536</v>
      </c>
      <c r="L11" s="131">
        <f t="shared" si="7"/>
        <v>3.2354986984862284E-2</v>
      </c>
      <c r="M11" s="132">
        <f t="shared" si="8"/>
        <v>14145</v>
      </c>
      <c r="N11" s="131">
        <f t="shared" si="9"/>
        <v>4.3054082714740191E-2</v>
      </c>
      <c r="P11" s="132">
        <v>518</v>
      </c>
      <c r="Q11" s="131">
        <f t="shared" si="10"/>
        <v>4.3137908061292474E-2</v>
      </c>
      <c r="R11" s="132">
        <v>9832</v>
      </c>
      <c r="S11" s="131">
        <f t="shared" si="11"/>
        <v>2.8310144660462545E-2</v>
      </c>
      <c r="T11" s="132">
        <f t="shared" si="0"/>
        <v>10350</v>
      </c>
      <c r="U11" s="131">
        <f t="shared" si="12"/>
        <v>5.0048309178743963E-2</v>
      </c>
      <c r="W11" s="132">
        <v>686</v>
      </c>
      <c r="X11" s="131">
        <f t="shared" si="13"/>
        <v>4.5322410147991543E-2</v>
      </c>
      <c r="Y11" s="132">
        <v>12349</v>
      </c>
      <c r="Z11" s="131">
        <f t="shared" si="14"/>
        <v>2.951771086554849E-2</v>
      </c>
      <c r="AA11" s="132">
        <f t="shared" si="15"/>
        <v>13035</v>
      </c>
      <c r="AB11" s="131">
        <f t="shared" si="16"/>
        <v>5.2627541235136174E-2</v>
      </c>
      <c r="AC11" s="131">
        <f t="shared" si="17"/>
        <v>1.3243243243243243</v>
      </c>
      <c r="AD11" s="131">
        <f t="shared" si="1"/>
        <v>0.32432432432432434</v>
      </c>
    </row>
    <row r="12" spans="1:30" ht="27.95" customHeight="1" x14ac:dyDescent="0.25">
      <c r="A12" s="213" t="s">
        <v>47</v>
      </c>
      <c r="B12" s="132">
        <v>447</v>
      </c>
      <c r="C12" s="131">
        <f t="shared" si="2"/>
        <v>3.7225183211192538E-2</v>
      </c>
      <c r="D12" s="132">
        <v>15892</v>
      </c>
      <c r="E12" s="131">
        <f t="shared" si="3"/>
        <v>4.5759237077305816E-2</v>
      </c>
      <c r="F12" s="132">
        <f t="shared" si="4"/>
        <v>16339</v>
      </c>
      <c r="G12" s="131">
        <f t="shared" si="5"/>
        <v>2.7357855437909296E-2</v>
      </c>
      <c r="I12" s="132">
        <v>552</v>
      </c>
      <c r="J12" s="131">
        <f t="shared" si="6"/>
        <v>3.6469344608879489E-2</v>
      </c>
      <c r="K12" s="132">
        <v>18777</v>
      </c>
      <c r="L12" s="131">
        <f t="shared" si="7"/>
        <v>4.4882505216811398E-2</v>
      </c>
      <c r="M12" s="132">
        <f t="shared" si="8"/>
        <v>19329</v>
      </c>
      <c r="N12" s="131">
        <f t="shared" si="9"/>
        <v>2.8558125097004502E-2</v>
      </c>
      <c r="P12" s="132">
        <v>497</v>
      </c>
      <c r="Q12" s="131">
        <f t="shared" si="10"/>
        <v>4.1389073950699531E-2</v>
      </c>
      <c r="R12" s="132">
        <v>16272</v>
      </c>
      <c r="S12" s="131">
        <f t="shared" si="11"/>
        <v>4.6853404588593016E-2</v>
      </c>
      <c r="T12" s="132">
        <f t="shared" si="0"/>
        <v>16769</v>
      </c>
      <c r="U12" s="131">
        <f t="shared" si="12"/>
        <v>2.9638022541594609E-2</v>
      </c>
      <c r="W12" s="132">
        <v>614</v>
      </c>
      <c r="X12" s="131">
        <f t="shared" si="13"/>
        <v>4.0565539112050741E-2</v>
      </c>
      <c r="Y12" s="132">
        <v>19129</v>
      </c>
      <c r="Z12" s="131">
        <f t="shared" si="14"/>
        <v>4.5723887857079683E-2</v>
      </c>
      <c r="AA12" s="132">
        <f t="shared" si="15"/>
        <v>19743</v>
      </c>
      <c r="AB12" s="131">
        <f t="shared" si="16"/>
        <v>3.1099630248695741E-2</v>
      </c>
      <c r="AC12" s="131">
        <f t="shared" si="17"/>
        <v>1.2354124748490947</v>
      </c>
      <c r="AD12" s="131">
        <f t="shared" si="1"/>
        <v>0.23541247484909467</v>
      </c>
    </row>
    <row r="13" spans="1:30" ht="27.95" customHeight="1" x14ac:dyDescent="0.25">
      <c r="A13" s="213" t="s">
        <v>48</v>
      </c>
      <c r="B13" s="132">
        <v>1250</v>
      </c>
      <c r="C13" s="131">
        <f t="shared" si="2"/>
        <v>0.10409726848767488</v>
      </c>
      <c r="D13" s="132">
        <v>39902</v>
      </c>
      <c r="E13" s="131">
        <f t="shared" si="3"/>
        <v>0.11489334746153138</v>
      </c>
      <c r="F13" s="132">
        <f t="shared" si="4"/>
        <v>41152</v>
      </c>
      <c r="G13" s="131">
        <f t="shared" si="5"/>
        <v>3.0375194401244168E-2</v>
      </c>
      <c r="I13" s="132">
        <v>1550</v>
      </c>
      <c r="J13" s="131">
        <f t="shared" si="6"/>
        <v>0.10240486257928118</v>
      </c>
      <c r="K13" s="132">
        <v>47686</v>
      </c>
      <c r="L13" s="131">
        <f t="shared" si="7"/>
        <v>0.11398344484043609</v>
      </c>
      <c r="M13" s="132">
        <f t="shared" si="8"/>
        <v>49236</v>
      </c>
      <c r="N13" s="131">
        <f t="shared" si="9"/>
        <v>3.1481030140547567E-2</v>
      </c>
      <c r="P13" s="132">
        <v>1381</v>
      </c>
      <c r="Q13" s="131">
        <f t="shared" si="10"/>
        <v>0.11500666222518321</v>
      </c>
      <c r="R13" s="132">
        <v>44256</v>
      </c>
      <c r="S13" s="131">
        <f t="shared" si="11"/>
        <v>0.12743020363033264</v>
      </c>
      <c r="T13" s="132">
        <f t="shared" si="0"/>
        <v>45637</v>
      </c>
      <c r="U13" s="131">
        <f t="shared" si="12"/>
        <v>3.0260534215658347E-2</v>
      </c>
      <c r="W13" s="132">
        <v>1697</v>
      </c>
      <c r="X13" s="131">
        <f t="shared" si="13"/>
        <v>0.11211680761099366</v>
      </c>
      <c r="Y13" s="132">
        <v>51407</v>
      </c>
      <c r="Z13" s="131">
        <f t="shared" si="14"/>
        <v>0.12287771985304487</v>
      </c>
      <c r="AA13" s="132">
        <f t="shared" si="15"/>
        <v>53104</v>
      </c>
      <c r="AB13" s="131">
        <f t="shared" si="16"/>
        <v>3.1956161494426032E-2</v>
      </c>
      <c r="AC13" s="131">
        <f t="shared" si="17"/>
        <v>1.2288196958725561</v>
      </c>
      <c r="AD13" s="131">
        <f t="shared" si="1"/>
        <v>0.22881969587255613</v>
      </c>
    </row>
    <row r="14" spans="1:30" ht="27.95" customHeight="1" x14ac:dyDescent="0.25">
      <c r="A14" s="213" t="s">
        <v>49</v>
      </c>
      <c r="B14" s="132">
        <v>765</v>
      </c>
      <c r="C14" s="131">
        <f t="shared" si="2"/>
        <v>6.3707528314457029E-2</v>
      </c>
      <c r="D14" s="132">
        <v>23346</v>
      </c>
      <c r="E14" s="131">
        <f t="shared" si="3"/>
        <v>6.722219662766056E-2</v>
      </c>
      <c r="F14" s="132">
        <f t="shared" si="4"/>
        <v>24111</v>
      </c>
      <c r="G14" s="131">
        <f t="shared" si="5"/>
        <v>3.1728256812243373E-2</v>
      </c>
      <c r="I14" s="132">
        <v>965</v>
      </c>
      <c r="J14" s="131">
        <f t="shared" si="6"/>
        <v>6.375528541226215E-2</v>
      </c>
      <c r="K14" s="132">
        <v>28108</v>
      </c>
      <c r="L14" s="131">
        <f t="shared" si="7"/>
        <v>6.7186316058696002E-2</v>
      </c>
      <c r="M14" s="132">
        <f t="shared" si="8"/>
        <v>29073</v>
      </c>
      <c r="N14" s="131">
        <f t="shared" si="9"/>
        <v>3.3192309015237509E-2</v>
      </c>
      <c r="P14" s="132">
        <v>857</v>
      </c>
      <c r="Q14" s="131">
        <f t="shared" si="10"/>
        <v>7.1369087275149901E-2</v>
      </c>
      <c r="R14" s="132">
        <v>29492</v>
      </c>
      <c r="S14" s="131">
        <f t="shared" si="11"/>
        <v>8.4918916428637248E-2</v>
      </c>
      <c r="T14" s="132">
        <f t="shared" si="0"/>
        <v>30349</v>
      </c>
      <c r="U14" s="131">
        <f t="shared" si="12"/>
        <v>2.8238162707173216E-2</v>
      </c>
      <c r="W14" s="132">
        <v>1078</v>
      </c>
      <c r="X14" s="131">
        <f t="shared" si="13"/>
        <v>7.1220930232558141E-2</v>
      </c>
      <c r="Y14" s="132">
        <v>34566</v>
      </c>
      <c r="Z14" s="131">
        <f t="shared" si="14"/>
        <v>8.2622819157709054E-2</v>
      </c>
      <c r="AA14" s="132">
        <f t="shared" si="15"/>
        <v>35644</v>
      </c>
      <c r="AB14" s="131">
        <f t="shared" si="16"/>
        <v>3.0243519245875882E-2</v>
      </c>
      <c r="AC14" s="131">
        <f t="shared" si="17"/>
        <v>1.2578763127187864</v>
      </c>
      <c r="AD14" s="131">
        <f t="shared" si="1"/>
        <v>0.25787631271878642</v>
      </c>
    </row>
    <row r="15" spans="1:30" ht="27.95" customHeight="1" x14ac:dyDescent="0.25">
      <c r="A15" s="213" t="s">
        <v>50</v>
      </c>
      <c r="B15" s="132">
        <v>580</v>
      </c>
      <c r="C15" s="131">
        <f t="shared" si="2"/>
        <v>4.8301132578281149E-2</v>
      </c>
      <c r="D15" s="132">
        <v>17684</v>
      </c>
      <c r="E15" s="131">
        <f t="shared" si="3"/>
        <v>5.0919100709481246E-2</v>
      </c>
      <c r="F15" s="132">
        <f t="shared" si="4"/>
        <v>18264</v>
      </c>
      <c r="G15" s="131">
        <f t="shared" si="5"/>
        <v>3.175646079719667E-2</v>
      </c>
      <c r="I15" s="132">
        <v>735</v>
      </c>
      <c r="J15" s="131">
        <f t="shared" si="6"/>
        <v>4.855972515856237E-2</v>
      </c>
      <c r="K15" s="132">
        <v>21685</v>
      </c>
      <c r="L15" s="131">
        <f t="shared" si="7"/>
        <v>5.1833473165391449E-2</v>
      </c>
      <c r="M15" s="132">
        <f t="shared" si="8"/>
        <v>22420</v>
      </c>
      <c r="N15" s="131">
        <f t="shared" si="9"/>
        <v>3.2783229259589652E-2</v>
      </c>
      <c r="P15" s="132">
        <v>732</v>
      </c>
      <c r="Q15" s="131">
        <f t="shared" si="10"/>
        <v>6.0959360426382413E-2</v>
      </c>
      <c r="R15" s="132">
        <v>18524</v>
      </c>
      <c r="S15" s="131">
        <f t="shared" si="11"/>
        <v>5.3337786787063482E-2</v>
      </c>
      <c r="T15" s="132">
        <f t="shared" si="0"/>
        <v>19256</v>
      </c>
      <c r="U15" s="131">
        <f t="shared" si="12"/>
        <v>3.8014125467386792E-2</v>
      </c>
      <c r="W15" s="132">
        <v>924</v>
      </c>
      <c r="X15" s="131">
        <f t="shared" si="13"/>
        <v>6.1046511627906974E-2</v>
      </c>
      <c r="Y15" s="132">
        <v>22509</v>
      </c>
      <c r="Z15" s="131">
        <f t="shared" si="14"/>
        <v>5.380307343692857E-2</v>
      </c>
      <c r="AA15" s="132">
        <f t="shared" si="15"/>
        <v>23433</v>
      </c>
      <c r="AB15" s="131">
        <f t="shared" si="16"/>
        <v>3.9431570861605425E-2</v>
      </c>
      <c r="AC15" s="131">
        <f t="shared" si="17"/>
        <v>1.2622950819672132</v>
      </c>
      <c r="AD15" s="131">
        <f t="shared" si="1"/>
        <v>0.26229508196721318</v>
      </c>
    </row>
    <row r="16" spans="1:30" ht="27.95" customHeight="1" x14ac:dyDescent="0.25">
      <c r="A16" s="213" t="s">
        <v>140</v>
      </c>
      <c r="B16" s="132">
        <v>279</v>
      </c>
      <c r="C16" s="131">
        <f t="shared" si="2"/>
        <v>2.3234510326449034E-2</v>
      </c>
      <c r="D16" s="132">
        <v>8815</v>
      </c>
      <c r="E16" s="131">
        <f t="shared" si="3"/>
        <v>2.5381806873675482E-2</v>
      </c>
      <c r="F16" s="132">
        <f t="shared" si="4"/>
        <v>9094</v>
      </c>
      <c r="G16" s="131">
        <f t="shared" si="5"/>
        <v>3.0679568946558169E-2</v>
      </c>
      <c r="I16" s="132">
        <v>348</v>
      </c>
      <c r="J16" s="131">
        <f t="shared" si="6"/>
        <v>2.299154334038055E-2</v>
      </c>
      <c r="K16" s="132">
        <v>10973</v>
      </c>
      <c r="L16" s="131">
        <f t="shared" si="7"/>
        <v>2.6228669635408822E-2</v>
      </c>
      <c r="M16" s="132">
        <f t="shared" si="8"/>
        <v>11321</v>
      </c>
      <c r="N16" s="131">
        <f t="shared" si="9"/>
        <v>3.0739333981097076E-2</v>
      </c>
      <c r="P16" s="132">
        <v>348</v>
      </c>
      <c r="Q16" s="131">
        <f t="shared" si="10"/>
        <v>2.8980679546968688E-2</v>
      </c>
      <c r="R16" s="132">
        <v>12297</v>
      </c>
      <c r="S16" s="131">
        <f t="shared" si="11"/>
        <v>3.5407836542891369E-2</v>
      </c>
      <c r="T16" s="132">
        <f t="shared" si="0"/>
        <v>12645</v>
      </c>
      <c r="U16" s="131">
        <f t="shared" si="12"/>
        <v>2.7520759193357058E-2</v>
      </c>
      <c r="W16" s="132">
        <v>426</v>
      </c>
      <c r="X16" s="131">
        <f t="shared" si="13"/>
        <v>2.8144820295983086E-2</v>
      </c>
      <c r="Y16" s="132">
        <v>14333</v>
      </c>
      <c r="Z16" s="131">
        <f t="shared" si="14"/>
        <v>3.4260049383424286E-2</v>
      </c>
      <c r="AA16" s="132">
        <f t="shared" si="15"/>
        <v>14759</v>
      </c>
      <c r="AB16" s="131">
        <f t="shared" si="16"/>
        <v>2.8863744156108137E-2</v>
      </c>
      <c r="AC16" s="131">
        <f t="shared" si="17"/>
        <v>1.2241379310344827</v>
      </c>
      <c r="AD16" s="131">
        <f t="shared" si="1"/>
        <v>0.22413793103448265</v>
      </c>
    </row>
    <row r="17" spans="1:30" ht="27.95" customHeight="1" x14ac:dyDescent="0.25">
      <c r="A17" s="213" t="s">
        <v>51</v>
      </c>
      <c r="B17" s="132">
        <v>819</v>
      </c>
      <c r="C17" s="131">
        <f t="shared" si="2"/>
        <v>6.8204530313124581E-2</v>
      </c>
      <c r="D17" s="132">
        <v>27974</v>
      </c>
      <c r="E17" s="131">
        <f t="shared" si="3"/>
        <v>8.0548005159863628E-2</v>
      </c>
      <c r="F17" s="132">
        <f t="shared" si="4"/>
        <v>28793</v>
      </c>
      <c r="G17" s="131">
        <f t="shared" si="5"/>
        <v>2.8444413572743375E-2</v>
      </c>
      <c r="I17" s="132">
        <v>990</v>
      </c>
      <c r="J17" s="131">
        <f t="shared" si="6"/>
        <v>6.5406976744186052E-2</v>
      </c>
      <c r="K17" s="132">
        <v>33000</v>
      </c>
      <c r="L17" s="131">
        <f t="shared" si="7"/>
        <v>7.8879622525151849E-2</v>
      </c>
      <c r="M17" s="132">
        <f t="shared" si="8"/>
        <v>33990</v>
      </c>
      <c r="N17" s="131">
        <f t="shared" si="9"/>
        <v>2.9126213592233011E-2</v>
      </c>
      <c r="P17" s="132">
        <v>876</v>
      </c>
      <c r="Q17" s="131">
        <f t="shared" si="10"/>
        <v>7.2951365756162553E-2</v>
      </c>
      <c r="R17" s="132">
        <v>34046</v>
      </c>
      <c r="S17" s="131">
        <f t="shared" si="11"/>
        <v>9.8031650234958079E-2</v>
      </c>
      <c r="T17" s="132">
        <f t="shared" si="0"/>
        <v>34922</v>
      </c>
      <c r="U17" s="131">
        <f t="shared" si="12"/>
        <v>2.508447397056297E-2</v>
      </c>
      <c r="W17" s="132">
        <v>1000</v>
      </c>
      <c r="X17" s="131">
        <f t="shared" si="13"/>
        <v>6.6067653276955601E-2</v>
      </c>
      <c r="Y17" s="132">
        <v>37433</v>
      </c>
      <c r="Z17" s="131">
        <f t="shared" si="14"/>
        <v>8.9475785151030579E-2</v>
      </c>
      <c r="AA17" s="132">
        <f t="shared" si="15"/>
        <v>38433</v>
      </c>
      <c r="AB17" s="131">
        <f t="shared" si="16"/>
        <v>2.6019306325293368E-2</v>
      </c>
      <c r="AC17" s="131">
        <f t="shared" si="17"/>
        <v>1.1415525114155252</v>
      </c>
      <c r="AD17" s="131">
        <f t="shared" si="1"/>
        <v>0.14155251141552516</v>
      </c>
    </row>
    <row r="18" spans="1:30" ht="27.95" customHeight="1" x14ac:dyDescent="0.25">
      <c r="A18" s="213" t="s">
        <v>52</v>
      </c>
      <c r="B18" s="132">
        <v>765</v>
      </c>
      <c r="C18" s="131">
        <f t="shared" si="2"/>
        <v>6.3707528314457029E-2</v>
      </c>
      <c r="D18" s="132">
        <v>19904</v>
      </c>
      <c r="E18" s="131">
        <f t="shared" si="3"/>
        <v>5.7311342485948588E-2</v>
      </c>
      <c r="F18" s="132">
        <f t="shared" si="4"/>
        <v>20669</v>
      </c>
      <c r="G18" s="131">
        <f t="shared" si="5"/>
        <v>3.7011950263679906E-2</v>
      </c>
      <c r="I18" s="132">
        <v>894</v>
      </c>
      <c r="J18" s="131">
        <f t="shared" si="6"/>
        <v>5.9064482029598311E-2</v>
      </c>
      <c r="K18" s="132">
        <v>24103</v>
      </c>
      <c r="L18" s="131">
        <f t="shared" si="7"/>
        <v>5.7613198234052573E-2</v>
      </c>
      <c r="M18" s="132">
        <f t="shared" si="8"/>
        <v>24997</v>
      </c>
      <c r="N18" s="131">
        <f t="shared" si="9"/>
        <v>3.5764291715005801E-2</v>
      </c>
      <c r="P18" s="132">
        <v>833</v>
      </c>
      <c r="Q18" s="131">
        <f t="shared" si="10"/>
        <v>6.9370419720186538E-2</v>
      </c>
      <c r="R18" s="132">
        <v>20807</v>
      </c>
      <c r="S18" s="131">
        <f t="shared" si="11"/>
        <v>5.9911430019349489E-2</v>
      </c>
      <c r="T18" s="132">
        <f t="shared" si="0"/>
        <v>21640</v>
      </c>
      <c r="U18" s="131">
        <f t="shared" si="12"/>
        <v>3.8493530499075786E-2</v>
      </c>
      <c r="W18" s="132">
        <v>952</v>
      </c>
      <c r="X18" s="131">
        <f t="shared" si="13"/>
        <v>6.2896405919661738E-2</v>
      </c>
      <c r="Y18" s="132">
        <v>24749</v>
      </c>
      <c r="Z18" s="131">
        <f t="shared" si="14"/>
        <v>5.9157326602272214E-2</v>
      </c>
      <c r="AA18" s="132">
        <f t="shared" si="15"/>
        <v>25701</v>
      </c>
      <c r="AB18" s="131">
        <f t="shared" si="16"/>
        <v>3.7041360258355707E-2</v>
      </c>
      <c r="AC18" s="131">
        <f t="shared" si="17"/>
        <v>1.1428571428571428</v>
      </c>
      <c r="AD18" s="131">
        <f t="shared" si="1"/>
        <v>0.14285714285714279</v>
      </c>
    </row>
    <row r="19" spans="1:30" ht="27.95" customHeight="1" x14ac:dyDescent="0.25">
      <c r="A19" s="213" t="s">
        <v>53</v>
      </c>
      <c r="B19" s="132">
        <v>337</v>
      </c>
      <c r="C19" s="131">
        <f t="shared" si="2"/>
        <v>2.8064623584277148E-2</v>
      </c>
      <c r="D19" s="132">
        <v>9283</v>
      </c>
      <c r="E19" s="131">
        <f t="shared" si="3"/>
        <v>2.6729360545471297E-2</v>
      </c>
      <c r="F19" s="132">
        <f t="shared" si="4"/>
        <v>9620</v>
      </c>
      <c r="G19" s="131">
        <f t="shared" si="5"/>
        <v>3.5031185031185033E-2</v>
      </c>
      <c r="I19" s="132">
        <v>421</v>
      </c>
      <c r="J19" s="131">
        <f t="shared" si="6"/>
        <v>2.7814482029598308E-2</v>
      </c>
      <c r="K19" s="132">
        <v>11246</v>
      </c>
      <c r="L19" s="131">
        <f t="shared" si="7"/>
        <v>2.688121923993508E-2</v>
      </c>
      <c r="M19" s="132">
        <f t="shared" si="8"/>
        <v>11667</v>
      </c>
      <c r="N19" s="131">
        <f t="shared" si="9"/>
        <v>3.6084683294763005E-2</v>
      </c>
      <c r="P19" s="132">
        <v>375</v>
      </c>
      <c r="Q19" s="131">
        <f t="shared" si="10"/>
        <v>3.1229180546302464E-2</v>
      </c>
      <c r="R19" s="132">
        <v>9801</v>
      </c>
      <c r="S19" s="131">
        <f t="shared" si="11"/>
        <v>2.8220883626647011E-2</v>
      </c>
      <c r="T19" s="132">
        <f t="shared" si="0"/>
        <v>10176</v>
      </c>
      <c r="U19" s="131">
        <f t="shared" si="12"/>
        <v>3.6851415094339625E-2</v>
      </c>
      <c r="W19" s="132">
        <v>462</v>
      </c>
      <c r="X19" s="131">
        <f t="shared" si="13"/>
        <v>3.0523255813953487E-2</v>
      </c>
      <c r="Y19" s="132">
        <v>11636</v>
      </c>
      <c r="Z19" s="131">
        <f t="shared" si="14"/>
        <v>2.7813432960686873E-2</v>
      </c>
      <c r="AA19" s="132">
        <f t="shared" si="15"/>
        <v>12098</v>
      </c>
      <c r="AB19" s="131">
        <f t="shared" si="16"/>
        <v>3.8188130269466027E-2</v>
      </c>
      <c r="AC19" s="131">
        <f t="shared" si="17"/>
        <v>1.232</v>
      </c>
      <c r="AD19" s="131">
        <f t="shared" si="1"/>
        <v>0.23199999999999998</v>
      </c>
    </row>
    <row r="20" spans="1:30" ht="27.95" customHeight="1" x14ac:dyDescent="0.25">
      <c r="A20" s="213" t="s">
        <v>54</v>
      </c>
      <c r="B20" s="132">
        <v>646</v>
      </c>
      <c r="C20" s="131">
        <f t="shared" si="2"/>
        <v>5.3797468354430382E-2</v>
      </c>
      <c r="D20" s="132">
        <v>22062</v>
      </c>
      <c r="E20" s="131">
        <f t="shared" si="3"/>
        <v>6.3525062194784848E-2</v>
      </c>
      <c r="F20" s="132">
        <f t="shared" si="4"/>
        <v>22708</v>
      </c>
      <c r="G20" s="131">
        <f t="shared" si="5"/>
        <v>2.8448124009159768E-2</v>
      </c>
      <c r="I20" s="132">
        <v>788</v>
      </c>
      <c r="J20" s="131">
        <f t="shared" si="6"/>
        <v>5.2061310782241015E-2</v>
      </c>
      <c r="K20" s="132">
        <v>26173</v>
      </c>
      <c r="L20" s="131">
        <f t="shared" si="7"/>
        <v>6.2561101828812096E-2</v>
      </c>
      <c r="M20" s="132">
        <f t="shared" si="8"/>
        <v>26961</v>
      </c>
      <c r="N20" s="131">
        <f t="shared" si="9"/>
        <v>2.9227402544416008E-2</v>
      </c>
      <c r="P20" s="132">
        <v>691</v>
      </c>
      <c r="Q20" s="131">
        <f t="shared" si="10"/>
        <v>5.7544970019986673E-2</v>
      </c>
      <c r="R20" s="132">
        <v>26479</v>
      </c>
      <c r="S20" s="131">
        <f t="shared" si="11"/>
        <v>7.624331981940477E-2</v>
      </c>
      <c r="T20" s="132">
        <f t="shared" si="0"/>
        <v>27170</v>
      </c>
      <c r="U20" s="131">
        <f t="shared" si="12"/>
        <v>2.5432462274567538E-2</v>
      </c>
      <c r="W20" s="132">
        <v>849</v>
      </c>
      <c r="X20" s="131">
        <f t="shared" si="13"/>
        <v>5.6091437632135303E-2</v>
      </c>
      <c r="Y20" s="132">
        <v>30798</v>
      </c>
      <c r="Z20" s="131">
        <f t="shared" si="14"/>
        <v>7.3616200440291713E-2</v>
      </c>
      <c r="AA20" s="132">
        <f t="shared" si="15"/>
        <v>31647</v>
      </c>
      <c r="AB20" s="131">
        <f t="shared" si="16"/>
        <v>2.6827187411129019E-2</v>
      </c>
      <c r="AC20" s="131">
        <f t="shared" si="17"/>
        <v>1.2286541244573081</v>
      </c>
      <c r="AD20" s="131">
        <f t="shared" si="1"/>
        <v>0.22865412445730815</v>
      </c>
    </row>
    <row r="21" spans="1:30" ht="27.95" customHeight="1" x14ac:dyDescent="0.25">
      <c r="A21" s="213" t="s">
        <v>55</v>
      </c>
      <c r="B21" s="132">
        <v>190</v>
      </c>
      <c r="C21" s="131">
        <f t="shared" si="2"/>
        <v>1.5822784810126583E-2</v>
      </c>
      <c r="D21" s="132">
        <v>3854</v>
      </c>
      <c r="E21" s="131">
        <f t="shared" si="3"/>
        <v>1.1097162075002304E-2</v>
      </c>
      <c r="F21" s="132">
        <f t="shared" si="4"/>
        <v>4044</v>
      </c>
      <c r="G21" s="131">
        <f t="shared" si="5"/>
        <v>4.6983184965380814E-2</v>
      </c>
      <c r="I21" s="132">
        <v>235</v>
      </c>
      <c r="J21" s="131">
        <f t="shared" si="6"/>
        <v>1.5525898520084567E-2</v>
      </c>
      <c r="K21" s="132">
        <v>4577</v>
      </c>
      <c r="L21" s="131">
        <f t="shared" si="7"/>
        <v>1.0940364615079393E-2</v>
      </c>
      <c r="M21" s="132">
        <f t="shared" si="8"/>
        <v>4812</v>
      </c>
      <c r="N21" s="131">
        <f t="shared" si="9"/>
        <v>4.8836242726517043E-2</v>
      </c>
      <c r="P21" s="132">
        <v>214</v>
      </c>
      <c r="Q21" s="131">
        <f t="shared" si="10"/>
        <v>1.7821452365089939E-2</v>
      </c>
      <c r="R21" s="132">
        <v>3918</v>
      </c>
      <c r="S21" s="131">
        <f t="shared" si="11"/>
        <v>1.128144291900857E-2</v>
      </c>
      <c r="T21" s="132">
        <f t="shared" si="0"/>
        <v>4132</v>
      </c>
      <c r="U21" s="131">
        <f t="shared" si="12"/>
        <v>5.1790900290416261E-2</v>
      </c>
      <c r="W21" s="132">
        <v>255</v>
      </c>
      <c r="X21" s="131">
        <f t="shared" si="13"/>
        <v>1.6847251585623679E-2</v>
      </c>
      <c r="Y21" s="132">
        <v>4641</v>
      </c>
      <c r="Z21" s="131">
        <f t="shared" si="14"/>
        <v>1.1093343276946355E-2</v>
      </c>
      <c r="AA21" s="132">
        <f t="shared" si="15"/>
        <v>4896</v>
      </c>
      <c r="AB21" s="131">
        <f t="shared" si="16"/>
        <v>5.2083333333333336E-2</v>
      </c>
      <c r="AC21" s="131">
        <f t="shared" si="17"/>
        <v>1.191588785046729</v>
      </c>
      <c r="AD21" s="131">
        <f t="shared" si="1"/>
        <v>0.19158878504672905</v>
      </c>
    </row>
    <row r="22" spans="1:30" ht="27.95" customHeight="1" x14ac:dyDescent="0.25">
      <c r="A22" s="213" t="s">
        <v>56</v>
      </c>
      <c r="B22" s="132">
        <v>132</v>
      </c>
      <c r="C22" s="131">
        <f t="shared" si="2"/>
        <v>1.0992671552298468E-2</v>
      </c>
      <c r="D22" s="132">
        <v>4069</v>
      </c>
      <c r="E22" s="131">
        <f t="shared" si="3"/>
        <v>1.1716230535335851E-2</v>
      </c>
      <c r="F22" s="132">
        <f t="shared" si="4"/>
        <v>4201</v>
      </c>
      <c r="G22" s="131">
        <f t="shared" si="5"/>
        <v>3.1421090216615093E-2</v>
      </c>
      <c r="I22" s="132">
        <v>145</v>
      </c>
      <c r="J22" s="131">
        <f t="shared" si="6"/>
        <v>9.5798097251585616E-3</v>
      </c>
      <c r="K22" s="132">
        <v>5605</v>
      </c>
      <c r="L22" s="131">
        <f t="shared" si="7"/>
        <v>1.3397584371317457E-2</v>
      </c>
      <c r="M22" s="132">
        <f t="shared" si="8"/>
        <v>5750</v>
      </c>
      <c r="N22" s="131">
        <f t="shared" si="9"/>
        <v>2.5217391304347827E-2</v>
      </c>
      <c r="P22" s="132">
        <v>145</v>
      </c>
      <c r="Q22" s="131">
        <f t="shared" si="10"/>
        <v>1.2075283144570287E-2</v>
      </c>
      <c r="R22" s="132">
        <v>3306</v>
      </c>
      <c r="S22" s="131">
        <f t="shared" si="11"/>
        <v>9.5192573481986554E-3</v>
      </c>
      <c r="T22" s="132">
        <f t="shared" si="0"/>
        <v>3451</v>
      </c>
      <c r="U22" s="131">
        <f t="shared" si="12"/>
        <v>4.2016806722689079E-2</v>
      </c>
      <c r="W22" s="132">
        <v>156</v>
      </c>
      <c r="X22" s="131">
        <f t="shared" si="13"/>
        <v>1.0306553911205074E-2</v>
      </c>
      <c r="Y22" s="132">
        <v>4445</v>
      </c>
      <c r="Z22" s="131">
        <f t="shared" si="14"/>
        <v>1.0624846124978786E-2</v>
      </c>
      <c r="AA22" s="132">
        <f t="shared" si="15"/>
        <v>4601</v>
      </c>
      <c r="AB22" s="131">
        <f t="shared" si="16"/>
        <v>3.3905672679852207E-2</v>
      </c>
      <c r="AC22" s="131">
        <f t="shared" si="17"/>
        <v>1.0758620689655172</v>
      </c>
      <c r="AD22" s="131">
        <f t="shared" si="1"/>
        <v>7.5862068965517171E-2</v>
      </c>
    </row>
    <row r="23" spans="1:30" ht="27.95" customHeight="1" x14ac:dyDescent="0.25">
      <c r="A23" s="213" t="s">
        <v>108</v>
      </c>
      <c r="B23" s="132">
        <v>2239</v>
      </c>
      <c r="C23" s="131">
        <f t="shared" si="2"/>
        <v>0.18645902731512326</v>
      </c>
      <c r="D23" s="132">
        <v>49928</v>
      </c>
      <c r="E23" s="131">
        <f t="shared" si="3"/>
        <v>0.1437620934303879</v>
      </c>
      <c r="F23" s="132">
        <f t="shared" si="4"/>
        <v>52167</v>
      </c>
      <c r="G23" s="131">
        <f t="shared" si="5"/>
        <v>4.2919853547261681E-2</v>
      </c>
      <c r="I23" s="132">
        <v>2849</v>
      </c>
      <c r="J23" s="131">
        <f t="shared" si="6"/>
        <v>0.18822674418604651</v>
      </c>
      <c r="K23" s="132">
        <v>59849</v>
      </c>
      <c r="L23" s="131">
        <f t="shared" si="7"/>
        <v>0.14305656146993373</v>
      </c>
      <c r="M23" s="132">
        <f t="shared" si="8"/>
        <v>62698</v>
      </c>
      <c r="N23" s="131">
        <f t="shared" si="9"/>
        <v>4.5440045934479568E-2</v>
      </c>
      <c r="P23" s="132">
        <v>2566</v>
      </c>
      <c r="Q23" s="131">
        <f t="shared" si="10"/>
        <v>0.21369087275149901</v>
      </c>
      <c r="R23" s="132">
        <v>53186</v>
      </c>
      <c r="S23" s="131">
        <f t="shared" si="11"/>
        <v>0.15314314014558186</v>
      </c>
      <c r="T23" s="132">
        <f t="shared" si="0"/>
        <v>55752</v>
      </c>
      <c r="U23" s="131">
        <f t="shared" si="12"/>
        <v>4.6025254699382984E-2</v>
      </c>
      <c r="W23" s="132">
        <v>3171</v>
      </c>
      <c r="X23" s="131">
        <f t="shared" si="13"/>
        <v>0.20950052854122622</v>
      </c>
      <c r="Y23" s="132">
        <v>62669</v>
      </c>
      <c r="Z23" s="131">
        <f t="shared" si="14"/>
        <v>0.14979718375844669</v>
      </c>
      <c r="AA23" s="132">
        <f t="shared" si="15"/>
        <v>65840</v>
      </c>
      <c r="AB23" s="131">
        <f t="shared" si="16"/>
        <v>4.8162211421628187E-2</v>
      </c>
      <c r="AC23" s="131">
        <f t="shared" si="17"/>
        <v>1.2357755261106782</v>
      </c>
      <c r="AD23" s="131">
        <f t="shared" si="1"/>
        <v>0.2357755261106782</v>
      </c>
    </row>
    <row r="24" spans="1:30" ht="27.95" customHeight="1" x14ac:dyDescent="0.25">
      <c r="A24" s="213" t="s">
        <v>109</v>
      </c>
      <c r="B24" s="132">
        <v>2038</v>
      </c>
      <c r="C24" s="131">
        <f t="shared" si="2"/>
        <v>0.16972018654230514</v>
      </c>
      <c r="D24" s="132">
        <v>52486</v>
      </c>
      <c r="E24" s="131">
        <f t="shared" si="3"/>
        <v>0.15112756841426334</v>
      </c>
      <c r="F24" s="132">
        <f t="shared" si="4"/>
        <v>54524</v>
      </c>
      <c r="G24" s="131">
        <f t="shared" si="5"/>
        <v>3.7378035360575157E-2</v>
      </c>
      <c r="I24" s="132">
        <v>2742</v>
      </c>
      <c r="J24" s="131">
        <f t="shared" si="6"/>
        <v>0.18115750528541227</v>
      </c>
      <c r="K24" s="132">
        <v>65080</v>
      </c>
      <c r="L24" s="131">
        <f t="shared" si="7"/>
        <v>0.15556017678596612</v>
      </c>
      <c r="M24" s="132">
        <f t="shared" si="8"/>
        <v>67822</v>
      </c>
      <c r="N24" s="131">
        <f t="shared" si="9"/>
        <v>4.0429359204977734E-2</v>
      </c>
      <c r="P24" s="132">
        <v>2216</v>
      </c>
      <c r="Q24" s="131">
        <f t="shared" si="10"/>
        <v>0.18454363757495004</v>
      </c>
      <c r="R24" s="132">
        <v>66175</v>
      </c>
      <c r="S24" s="131">
        <f t="shared" si="11"/>
        <v>0.19054351331429098</v>
      </c>
      <c r="T24" s="132">
        <f t="shared" si="0"/>
        <v>68391</v>
      </c>
      <c r="U24" s="131">
        <f t="shared" si="12"/>
        <v>3.2401924229796319E-2</v>
      </c>
      <c r="W24" s="132">
        <v>2813</v>
      </c>
      <c r="X24" s="131">
        <f t="shared" si="13"/>
        <v>0.18584830866807611</v>
      </c>
      <c r="Y24" s="132">
        <v>77179</v>
      </c>
      <c r="Z24" s="131">
        <f t="shared" si="14"/>
        <v>0.1844803147535968</v>
      </c>
      <c r="AA24" s="132">
        <f t="shared" si="15"/>
        <v>79992</v>
      </c>
      <c r="AB24" s="131">
        <f t="shared" si="16"/>
        <v>3.5166016601660167E-2</v>
      </c>
      <c r="AC24" s="131">
        <f t="shared" si="17"/>
        <v>1.269404332129964</v>
      </c>
      <c r="AD24" s="131">
        <f t="shared" si="1"/>
        <v>0.26940433212996395</v>
      </c>
    </row>
    <row r="25" spans="1:30" ht="15" customHeight="1" x14ac:dyDescent="0.25">
      <c r="A25" s="140" t="s">
        <v>6</v>
      </c>
      <c r="B25" s="138">
        <f>SUM(B8:B24)</f>
        <v>12008</v>
      </c>
      <c r="C25" s="138"/>
      <c r="D25" s="138">
        <f t="shared" ref="D25:I25" si="18">SUM(D8:D24)</f>
        <v>347296</v>
      </c>
      <c r="E25" s="138"/>
      <c r="F25" s="138">
        <f t="shared" si="18"/>
        <v>359304</v>
      </c>
      <c r="G25" s="131">
        <f t="shared" si="5"/>
        <v>3.3420167880123794E-2</v>
      </c>
      <c r="H25" s="138"/>
      <c r="I25" s="138">
        <f t="shared" si="18"/>
        <v>15136</v>
      </c>
      <c r="J25" s="138"/>
      <c r="K25" s="138">
        <f>SUM(K8:K24)</f>
        <v>418359</v>
      </c>
      <c r="L25" s="138"/>
      <c r="M25" s="138">
        <f>SUM(M8:M24)</f>
        <v>433495</v>
      </c>
      <c r="N25" s="131">
        <f t="shared" si="9"/>
        <v>3.4916204339150395E-2</v>
      </c>
      <c r="O25" s="138"/>
      <c r="P25" s="220">
        <f>SUM(P8:P24)</f>
        <v>13430</v>
      </c>
      <c r="Q25" s="138"/>
      <c r="R25" s="138">
        <f t="shared" ref="R25" si="19">SUM(R8:R24)</f>
        <v>387025</v>
      </c>
      <c r="S25" s="138"/>
      <c r="T25" s="138">
        <f t="shared" ref="T25" si="20">SUM(T8:T24)</f>
        <v>400455</v>
      </c>
      <c r="U25" s="131">
        <f t="shared" si="12"/>
        <v>3.3536851831042193E-2</v>
      </c>
      <c r="V25" s="138"/>
      <c r="W25" s="138">
        <f t="shared" ref="W25" si="21">SUM(W8:W24)</f>
        <v>16534</v>
      </c>
      <c r="X25" s="138"/>
      <c r="Y25" s="138">
        <f>SUM(Y8:Y24)</f>
        <v>452874</v>
      </c>
      <c r="Z25" s="138"/>
      <c r="AA25" s="138">
        <f>SUM(AA8:AA24)</f>
        <v>469408</v>
      </c>
      <c r="AB25" s="131">
        <f t="shared" si="16"/>
        <v>3.5223089508487286E-2</v>
      </c>
      <c r="AC25" s="138"/>
      <c r="AD25" s="131"/>
    </row>
    <row r="26" spans="1:30" ht="15" customHeight="1" x14ac:dyDescent="0.25">
      <c r="P26" s="36"/>
    </row>
    <row r="28" spans="1:30" ht="15" customHeight="1" x14ac:dyDescent="0.25">
      <c r="P28" s="36"/>
    </row>
    <row r="29" spans="1:30" ht="36" customHeight="1" x14ac:dyDescent="0.25"/>
  </sheetData>
  <mergeCells count="14">
    <mergeCell ref="W7:X7"/>
    <mergeCell ref="Y7:Z7"/>
    <mergeCell ref="B6:G6"/>
    <mergeCell ref="I6:N6"/>
    <mergeCell ref="B5:N5"/>
    <mergeCell ref="W6:AB6"/>
    <mergeCell ref="P5:AB5"/>
    <mergeCell ref="B7:C7"/>
    <mergeCell ref="D7:E7"/>
    <mergeCell ref="I7:J7"/>
    <mergeCell ref="K7:L7"/>
    <mergeCell ref="P7:Q7"/>
    <mergeCell ref="R7:S7"/>
    <mergeCell ref="P6:U6"/>
  </mergeCells>
  <conditionalFormatting sqref="C8:C24">
    <cfRule type="dataBar" priority="16">
      <dataBar>
        <cfvo type="min"/>
        <cfvo type="max"/>
        <color rgb="FFFFB628"/>
      </dataBar>
      <extLst>
        <ext xmlns:x14="http://schemas.microsoft.com/office/spreadsheetml/2009/9/main" uri="{B025F937-C7B1-47D3-B67F-A62EFF666E3E}">
          <x14:id>{B38BB57F-A6C3-4478-82D6-FEAF171E425C}</x14:id>
        </ext>
      </extLst>
    </cfRule>
  </conditionalFormatting>
  <conditionalFormatting sqref="E8:E24">
    <cfRule type="dataBar" priority="15">
      <dataBar>
        <cfvo type="min"/>
        <cfvo type="max"/>
        <color rgb="FFFFB628"/>
      </dataBar>
      <extLst>
        <ext xmlns:x14="http://schemas.microsoft.com/office/spreadsheetml/2009/9/main" uri="{B025F937-C7B1-47D3-B67F-A62EFF666E3E}">
          <x14:id>{05209C0A-8627-404B-A161-E787980D18EB}</x14:id>
        </ext>
      </extLst>
    </cfRule>
  </conditionalFormatting>
  <conditionalFormatting sqref="G8:G25">
    <cfRule type="colorScale" priority="8">
      <colorScale>
        <cfvo type="min"/>
        <cfvo type="percentile" val="50"/>
        <cfvo type="max"/>
        <color rgb="FFFF0000"/>
        <color rgb="FFFCFCFF"/>
        <color rgb="FF00B0F0"/>
      </colorScale>
    </cfRule>
  </conditionalFormatting>
  <conditionalFormatting sqref="J8:J24">
    <cfRule type="dataBar" priority="13">
      <dataBar>
        <cfvo type="min"/>
        <cfvo type="max"/>
        <color rgb="FFFFB628"/>
      </dataBar>
      <extLst>
        <ext xmlns:x14="http://schemas.microsoft.com/office/spreadsheetml/2009/9/main" uri="{B025F937-C7B1-47D3-B67F-A62EFF666E3E}">
          <x14:id>{3C6EA734-0E3C-46AA-97FB-FDC299B1672F}</x14:id>
        </ext>
      </extLst>
    </cfRule>
  </conditionalFormatting>
  <conditionalFormatting sqref="L8:L24">
    <cfRule type="dataBar" priority="14">
      <dataBar>
        <cfvo type="min"/>
        <cfvo type="max"/>
        <color rgb="FFFFB628"/>
      </dataBar>
      <extLst>
        <ext xmlns:x14="http://schemas.microsoft.com/office/spreadsheetml/2009/9/main" uri="{B025F937-C7B1-47D3-B67F-A62EFF666E3E}">
          <x14:id>{AC92CF7B-EDC8-4CB4-90E6-CB22128EC49A}</x14:id>
        </ext>
      </extLst>
    </cfRule>
  </conditionalFormatting>
  <conditionalFormatting sqref="N8:N25">
    <cfRule type="colorScale" priority="7">
      <colorScale>
        <cfvo type="min"/>
        <cfvo type="percentile" val="50"/>
        <cfvo type="max"/>
        <color rgb="FFFF0000"/>
        <color rgb="FFFCFCFF"/>
        <color rgb="FF00B0F0"/>
      </colorScale>
    </cfRule>
  </conditionalFormatting>
  <conditionalFormatting sqref="Q8:Q24">
    <cfRule type="dataBar" priority="12">
      <dataBar>
        <cfvo type="min"/>
        <cfvo type="max"/>
        <color rgb="FFFFB628"/>
      </dataBar>
      <extLst>
        <ext xmlns:x14="http://schemas.microsoft.com/office/spreadsheetml/2009/9/main" uri="{B025F937-C7B1-47D3-B67F-A62EFF666E3E}">
          <x14:id>{96C55E2C-6A49-4632-860E-75811A0D546C}</x14:id>
        </ext>
      </extLst>
    </cfRule>
  </conditionalFormatting>
  <conditionalFormatting sqref="S8:S24">
    <cfRule type="dataBar" priority="11">
      <dataBar>
        <cfvo type="min"/>
        <cfvo type="max"/>
        <color rgb="FFFFB628"/>
      </dataBar>
      <extLst>
        <ext xmlns:x14="http://schemas.microsoft.com/office/spreadsheetml/2009/9/main" uri="{B025F937-C7B1-47D3-B67F-A62EFF666E3E}">
          <x14:id>{CE8DD6CF-8755-4ACC-BBE5-B2D7755715FF}</x14:id>
        </ext>
      </extLst>
    </cfRule>
  </conditionalFormatting>
  <conditionalFormatting sqref="U8:U25">
    <cfRule type="colorScale" priority="6">
      <colorScale>
        <cfvo type="min"/>
        <cfvo type="percentile" val="50"/>
        <cfvo type="max"/>
        <color rgb="FFFF0000"/>
        <color rgb="FFFCFCFF"/>
        <color rgb="FF00B0F0"/>
      </colorScale>
    </cfRule>
  </conditionalFormatting>
  <conditionalFormatting sqref="X8:X24">
    <cfRule type="dataBar" priority="9">
      <dataBar>
        <cfvo type="min"/>
        <cfvo type="max"/>
        <color rgb="FFFFB628"/>
      </dataBar>
      <extLst>
        <ext xmlns:x14="http://schemas.microsoft.com/office/spreadsheetml/2009/9/main" uri="{B025F937-C7B1-47D3-B67F-A62EFF666E3E}">
          <x14:id>{F9DD9A22-7560-43BA-B82D-B8625A7CF684}</x14:id>
        </ext>
      </extLst>
    </cfRule>
  </conditionalFormatting>
  <conditionalFormatting sqref="Z8:Z24">
    <cfRule type="dataBar" priority="10">
      <dataBar>
        <cfvo type="min"/>
        <cfvo type="max"/>
        <color rgb="FFFFB628"/>
      </dataBar>
      <extLst>
        <ext xmlns:x14="http://schemas.microsoft.com/office/spreadsheetml/2009/9/main" uri="{B025F937-C7B1-47D3-B67F-A62EFF666E3E}">
          <x14:id>{2A5BEAA1-A7B0-49C6-AF54-9E523F82A312}</x14:id>
        </ext>
      </extLst>
    </cfRule>
  </conditionalFormatting>
  <conditionalFormatting sqref="AB8:AB25">
    <cfRule type="colorScale" priority="5">
      <colorScale>
        <cfvo type="min"/>
        <cfvo type="percentile" val="50"/>
        <cfvo type="max"/>
        <color rgb="FFFF0000"/>
        <color rgb="FFFCFCFF"/>
        <color rgb="FF00B0F0"/>
      </colorScale>
    </cfRule>
  </conditionalFormatting>
  <conditionalFormatting sqref="AC8:AC24">
    <cfRule type="colorScale" priority="4">
      <colorScale>
        <cfvo type="min"/>
        <cfvo type="percentile" val="50"/>
        <cfvo type="max"/>
        <color rgb="FFFF0000"/>
        <color rgb="FFFCFCFF"/>
        <color rgb="FF00B0F0"/>
      </colorScale>
    </cfRule>
  </conditionalFormatting>
  <conditionalFormatting sqref="AD8:AD25">
    <cfRule type="colorScale" priority="1">
      <colorScale>
        <cfvo type="min"/>
        <cfvo type="percentile" val="50"/>
        <cfvo type="max"/>
        <color rgb="FFFF0000"/>
        <color rgb="FFFCFCFF"/>
        <color rgb="FF00B0F0"/>
      </colorScale>
    </cfRule>
  </conditionalFormatting>
  <printOptions horizontalCentered="1"/>
  <pageMargins left="0.23622047244094491" right="0.23622047244094491" top="0.74803149606299213" bottom="0.74803149606299213" header="0.31496062992125984" footer="0.31496062992125984"/>
  <pageSetup scale="64" orientation="landscape" r:id="rId1"/>
  <drawing r:id="rId2"/>
  <extLst>
    <ext xmlns:x14="http://schemas.microsoft.com/office/spreadsheetml/2009/9/main" uri="{78C0D931-6437-407d-A8EE-F0AAD7539E65}">
      <x14:conditionalFormattings>
        <x14:conditionalFormatting xmlns:xm="http://schemas.microsoft.com/office/excel/2006/main">
          <x14:cfRule type="dataBar" id="{B38BB57F-A6C3-4478-82D6-FEAF171E425C}">
            <x14:dataBar minLength="0" maxLength="100" border="1" negativeBarBorderColorSameAsPositive="0">
              <x14:cfvo type="autoMin"/>
              <x14:cfvo type="autoMax"/>
              <x14:borderColor rgb="FFFFB628"/>
              <x14:negativeFillColor rgb="FFFF0000"/>
              <x14:negativeBorderColor rgb="FFFF0000"/>
              <x14:axisColor rgb="FF000000"/>
            </x14:dataBar>
          </x14:cfRule>
          <xm:sqref>C8:C24</xm:sqref>
        </x14:conditionalFormatting>
        <x14:conditionalFormatting xmlns:xm="http://schemas.microsoft.com/office/excel/2006/main">
          <x14:cfRule type="dataBar" id="{05209C0A-8627-404B-A161-E787980D18EB}">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 xmlns:xm="http://schemas.microsoft.com/office/excel/2006/main">
          <x14:cfRule type="dataBar" id="{3C6EA734-0E3C-46AA-97FB-FDC299B1672F}">
            <x14:dataBar minLength="0" maxLength="100" border="1" negativeBarBorderColorSameAsPositive="0">
              <x14:cfvo type="autoMin"/>
              <x14:cfvo type="autoMax"/>
              <x14:borderColor rgb="FFFFB628"/>
              <x14:negativeFillColor rgb="FFFF0000"/>
              <x14:negativeBorderColor rgb="FFFF0000"/>
              <x14:axisColor rgb="FF000000"/>
            </x14:dataBar>
          </x14:cfRule>
          <xm:sqref>J8:J24</xm:sqref>
        </x14:conditionalFormatting>
        <x14:conditionalFormatting xmlns:xm="http://schemas.microsoft.com/office/excel/2006/main">
          <x14:cfRule type="dataBar" id="{AC92CF7B-EDC8-4CB4-90E6-CB22128EC49A}">
            <x14:dataBar minLength="0" maxLength="100" border="1" negativeBarBorderColorSameAsPositive="0">
              <x14:cfvo type="autoMin"/>
              <x14:cfvo type="autoMax"/>
              <x14:borderColor rgb="FFFFB628"/>
              <x14:negativeFillColor rgb="FFFF0000"/>
              <x14:negativeBorderColor rgb="FFFF0000"/>
              <x14:axisColor rgb="FF000000"/>
            </x14:dataBar>
          </x14:cfRule>
          <xm:sqref>L8:L24</xm:sqref>
        </x14:conditionalFormatting>
        <x14:conditionalFormatting xmlns:xm="http://schemas.microsoft.com/office/excel/2006/main">
          <x14:cfRule type="dataBar" id="{96C55E2C-6A49-4632-860E-75811A0D546C}">
            <x14:dataBar minLength="0" maxLength="100" border="1" negativeBarBorderColorSameAsPositive="0">
              <x14:cfvo type="autoMin"/>
              <x14:cfvo type="autoMax"/>
              <x14:borderColor rgb="FFFFB628"/>
              <x14:negativeFillColor rgb="FFFF0000"/>
              <x14:negativeBorderColor rgb="FFFF0000"/>
              <x14:axisColor rgb="FF000000"/>
            </x14:dataBar>
          </x14:cfRule>
          <xm:sqref>Q8:Q24</xm:sqref>
        </x14:conditionalFormatting>
        <x14:conditionalFormatting xmlns:xm="http://schemas.microsoft.com/office/excel/2006/main">
          <x14:cfRule type="dataBar" id="{CE8DD6CF-8755-4ACC-BBE5-B2D7755715FF}">
            <x14:dataBar minLength="0" maxLength="100" border="1" negativeBarBorderColorSameAsPositive="0">
              <x14:cfvo type="autoMin"/>
              <x14:cfvo type="autoMax"/>
              <x14:borderColor rgb="FFFFB628"/>
              <x14:negativeFillColor rgb="FFFF0000"/>
              <x14:negativeBorderColor rgb="FFFF0000"/>
              <x14:axisColor rgb="FF000000"/>
            </x14:dataBar>
          </x14:cfRule>
          <xm:sqref>S8:S24</xm:sqref>
        </x14:conditionalFormatting>
        <x14:conditionalFormatting xmlns:xm="http://schemas.microsoft.com/office/excel/2006/main">
          <x14:cfRule type="dataBar" id="{F9DD9A22-7560-43BA-B82D-B8625A7CF684}">
            <x14:dataBar minLength="0" maxLength="100" border="1" negativeBarBorderColorSameAsPositive="0">
              <x14:cfvo type="autoMin"/>
              <x14:cfvo type="autoMax"/>
              <x14:borderColor rgb="FFFFB628"/>
              <x14:negativeFillColor rgb="FFFF0000"/>
              <x14:negativeBorderColor rgb="FFFF0000"/>
              <x14:axisColor rgb="FF000000"/>
            </x14:dataBar>
          </x14:cfRule>
          <xm:sqref>X8:X24</xm:sqref>
        </x14:conditionalFormatting>
        <x14:conditionalFormatting xmlns:xm="http://schemas.microsoft.com/office/excel/2006/main">
          <x14:cfRule type="dataBar" id="{2A5BEAA1-A7B0-49C6-AF54-9E523F82A312}">
            <x14:dataBar minLength="0" maxLength="100" border="1" negativeBarBorderColorSameAsPositive="0">
              <x14:cfvo type="autoMin"/>
              <x14:cfvo type="autoMax"/>
              <x14:borderColor rgb="FFFFB628"/>
              <x14:negativeFillColor rgb="FFFF0000"/>
              <x14:negativeBorderColor rgb="FFFF0000"/>
              <x14:axisColor rgb="FF000000"/>
            </x14:dataBar>
          </x14:cfRule>
          <xm:sqref>Z8:Z24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6D1A-05B6-4E15-9F87-8716C6A3347E}">
  <sheetPr>
    <tabColor rgb="FF92D050"/>
    <pageSetUpPr fitToPage="1"/>
  </sheetPr>
  <dimension ref="A4:N29"/>
  <sheetViews>
    <sheetView workbookViewId="0">
      <selection activeCell="R30" sqref="R30"/>
    </sheetView>
  </sheetViews>
  <sheetFormatPr baseColWidth="10" defaultColWidth="7.7109375" defaultRowHeight="15" customHeight="1" x14ac:dyDescent="0.25"/>
  <cols>
    <col min="1" max="1" width="33.85546875" style="1" bestFit="1" customWidth="1"/>
    <col min="2" max="3" width="10" style="156" customWidth="1"/>
    <col min="4" max="5" width="10.85546875" style="156" customWidth="1"/>
    <col min="6" max="7" width="7.7109375" style="156"/>
    <col min="8" max="8" width="2" style="156" customWidth="1"/>
    <col min="9" max="12" width="7.7109375" style="156"/>
    <col min="13" max="16384" width="7.7109375" style="1"/>
  </cols>
  <sheetData>
    <row r="4" spans="1:14" ht="15" customHeight="1" x14ac:dyDescent="0.25">
      <c r="A4" s="133" t="s">
        <v>251</v>
      </c>
      <c r="B4" s="157"/>
      <c r="C4" s="157"/>
      <c r="D4" s="157"/>
      <c r="E4" s="157"/>
    </row>
    <row r="5" spans="1:14" ht="15" customHeight="1" x14ac:dyDescent="0.25">
      <c r="A5" s="133"/>
      <c r="B5" s="157"/>
      <c r="C5" s="157"/>
      <c r="D5" s="157"/>
      <c r="E5" s="157"/>
    </row>
    <row r="6" spans="1:14" ht="30.75" customHeight="1" x14ac:dyDescent="0.25">
      <c r="A6" s="341" t="s">
        <v>42</v>
      </c>
      <c r="B6" s="342" t="s">
        <v>245</v>
      </c>
      <c r="C6" s="343"/>
      <c r="D6" s="343"/>
      <c r="E6" s="343"/>
      <c r="F6" s="343"/>
      <c r="G6" s="344"/>
      <c r="I6" s="342" t="s">
        <v>226</v>
      </c>
      <c r="J6" s="343"/>
      <c r="K6" s="343"/>
      <c r="L6" s="343"/>
      <c r="M6" s="343"/>
      <c r="N6" s="344"/>
    </row>
    <row r="7" spans="1:14" ht="36" x14ac:dyDescent="0.25">
      <c r="A7" s="341"/>
      <c r="B7" s="254" t="s">
        <v>249</v>
      </c>
      <c r="C7" s="254" t="s">
        <v>299</v>
      </c>
      <c r="D7" s="254" t="s">
        <v>250</v>
      </c>
      <c r="E7" s="254" t="s">
        <v>299</v>
      </c>
      <c r="F7" s="345" t="s">
        <v>298</v>
      </c>
      <c r="G7" s="345"/>
      <c r="I7" s="160" t="s">
        <v>249</v>
      </c>
      <c r="J7" s="254" t="s">
        <v>299</v>
      </c>
      <c r="K7" s="160" t="s">
        <v>250</v>
      </c>
      <c r="L7" s="254" t="s">
        <v>299</v>
      </c>
      <c r="M7" s="345" t="s">
        <v>298</v>
      </c>
      <c r="N7" s="345"/>
    </row>
    <row r="8" spans="1:14" ht="15" customHeight="1" x14ac:dyDescent="0.25">
      <c r="A8" s="139" t="s">
        <v>43</v>
      </c>
      <c r="B8" s="158">
        <v>26</v>
      </c>
      <c r="C8" s="250">
        <f>B8/$B$25</f>
        <v>9.1517071453713489E-3</v>
      </c>
      <c r="D8" s="158">
        <v>122</v>
      </c>
      <c r="E8" s="250">
        <f>D8/$D$25</f>
        <v>1.3308606959746918E-2</v>
      </c>
      <c r="F8" s="158">
        <f>+B8+D8</f>
        <v>148</v>
      </c>
      <c r="G8" s="202">
        <f>B8/F8</f>
        <v>0.17567567567567569</v>
      </c>
      <c r="H8" s="251"/>
      <c r="I8" s="158">
        <v>39</v>
      </c>
      <c r="J8" s="250">
        <f t="shared" ref="J8:J24" si="0">I8/$I$25</f>
        <v>1.0770505385252692E-2</v>
      </c>
      <c r="K8" s="158">
        <v>176</v>
      </c>
      <c r="L8" s="250">
        <f>K8/$K$25</f>
        <v>1.5284411636995223E-2</v>
      </c>
      <c r="M8" s="158">
        <f>+I8+K8</f>
        <v>215</v>
      </c>
      <c r="N8" s="202">
        <f>I8/M8</f>
        <v>0.18139534883720931</v>
      </c>
    </row>
    <row r="9" spans="1:14" ht="15" customHeight="1" x14ac:dyDescent="0.25">
      <c r="A9" s="139" t="s">
        <v>44</v>
      </c>
      <c r="B9" s="158">
        <v>88</v>
      </c>
      <c r="C9" s="250">
        <f t="shared" ref="C9:C24" si="1">B9/$B$25</f>
        <v>3.0975008799718408E-2</v>
      </c>
      <c r="D9" s="158">
        <v>377</v>
      </c>
      <c r="E9" s="250">
        <f t="shared" ref="E9:E24" si="2">D9/$D$25</f>
        <v>4.112577724446384E-2</v>
      </c>
      <c r="F9" s="158">
        <f t="shared" ref="F9:F25" si="3">+B9+D9</f>
        <v>465</v>
      </c>
      <c r="G9" s="202">
        <f t="shared" ref="G9:G24" si="4">B9/F9</f>
        <v>0.18924731182795698</v>
      </c>
      <c r="H9" s="251"/>
      <c r="I9" s="158">
        <v>103</v>
      </c>
      <c r="J9" s="250">
        <f t="shared" si="0"/>
        <v>2.8445180889257113E-2</v>
      </c>
      <c r="K9" s="158">
        <v>434</v>
      </c>
      <c r="L9" s="250">
        <f t="shared" ref="L9:L24" si="5">K9/$K$25</f>
        <v>3.7689969604863219E-2</v>
      </c>
      <c r="M9" s="158">
        <f t="shared" ref="M9:M24" si="6">+I9+K9</f>
        <v>537</v>
      </c>
      <c r="N9" s="202">
        <f t="shared" ref="N9:N24" si="7">I9/M9</f>
        <v>0.19180633147113593</v>
      </c>
    </row>
    <row r="10" spans="1:14" ht="15" customHeight="1" x14ac:dyDescent="0.25">
      <c r="A10" s="139" t="s">
        <v>45</v>
      </c>
      <c r="B10" s="158">
        <v>56</v>
      </c>
      <c r="C10" s="250">
        <f t="shared" si="1"/>
        <v>1.9711369236184443E-2</v>
      </c>
      <c r="D10" s="158">
        <v>388</v>
      </c>
      <c r="E10" s="250">
        <f t="shared" si="2"/>
        <v>4.2325733609686923E-2</v>
      </c>
      <c r="F10" s="158">
        <f t="shared" si="3"/>
        <v>444</v>
      </c>
      <c r="G10" s="202">
        <f t="shared" si="4"/>
        <v>0.12612612612612611</v>
      </c>
      <c r="H10" s="251"/>
      <c r="I10" s="158">
        <v>74</v>
      </c>
      <c r="J10" s="250">
        <f t="shared" si="0"/>
        <v>2.0436343551505108E-2</v>
      </c>
      <c r="K10" s="158">
        <v>487</v>
      </c>
      <c r="L10" s="250">
        <f t="shared" si="5"/>
        <v>4.2292661745549284E-2</v>
      </c>
      <c r="M10" s="158">
        <f t="shared" si="6"/>
        <v>561</v>
      </c>
      <c r="N10" s="202">
        <f t="shared" si="7"/>
        <v>0.1319073083778966</v>
      </c>
    </row>
    <row r="11" spans="1:14" ht="15" customHeight="1" x14ac:dyDescent="0.25">
      <c r="A11" s="139" t="s">
        <v>46</v>
      </c>
      <c r="B11" s="158">
        <v>104</v>
      </c>
      <c r="C11" s="250">
        <f t="shared" si="1"/>
        <v>3.6606828581485396E-2</v>
      </c>
      <c r="D11" s="158">
        <v>360</v>
      </c>
      <c r="E11" s="250">
        <f t="shared" si="2"/>
        <v>3.9271299225482711E-2</v>
      </c>
      <c r="F11" s="158">
        <f t="shared" si="3"/>
        <v>464</v>
      </c>
      <c r="G11" s="202">
        <f t="shared" si="4"/>
        <v>0.22413793103448276</v>
      </c>
      <c r="H11" s="251"/>
      <c r="I11" s="158">
        <v>141</v>
      </c>
      <c r="J11" s="250">
        <f t="shared" si="0"/>
        <v>3.8939519469759737E-2</v>
      </c>
      <c r="K11" s="158">
        <v>468</v>
      </c>
      <c r="L11" s="250">
        <f t="shared" si="5"/>
        <v>4.0642640034737297E-2</v>
      </c>
      <c r="M11" s="158">
        <f t="shared" si="6"/>
        <v>609</v>
      </c>
      <c r="N11" s="202">
        <f t="shared" si="7"/>
        <v>0.23152709359605911</v>
      </c>
    </row>
    <row r="12" spans="1:14" ht="15" customHeight="1" x14ac:dyDescent="0.25">
      <c r="A12" s="139" t="s">
        <v>47</v>
      </c>
      <c r="B12" s="158">
        <v>102</v>
      </c>
      <c r="C12" s="250">
        <f t="shared" si="1"/>
        <v>3.5902851108764518E-2</v>
      </c>
      <c r="D12" s="158">
        <v>345</v>
      </c>
      <c r="E12" s="250">
        <f t="shared" si="2"/>
        <v>3.76349950910876E-2</v>
      </c>
      <c r="F12" s="158">
        <f t="shared" si="3"/>
        <v>447</v>
      </c>
      <c r="G12" s="202">
        <f t="shared" si="4"/>
        <v>0.22818791946308725</v>
      </c>
      <c r="H12" s="251"/>
      <c r="I12" s="158">
        <v>121</v>
      </c>
      <c r="J12" s="250">
        <f t="shared" si="0"/>
        <v>3.3416183374758351E-2</v>
      </c>
      <c r="K12" s="158">
        <v>431</v>
      </c>
      <c r="L12" s="250">
        <f t="shared" si="5"/>
        <v>3.7429439861050802E-2</v>
      </c>
      <c r="M12" s="158">
        <f t="shared" si="6"/>
        <v>552</v>
      </c>
      <c r="N12" s="202">
        <f t="shared" si="7"/>
        <v>0.21920289855072464</v>
      </c>
    </row>
    <row r="13" spans="1:14" ht="15" customHeight="1" x14ac:dyDescent="0.25">
      <c r="A13" s="139" t="s">
        <v>48</v>
      </c>
      <c r="B13" s="158">
        <v>247</v>
      </c>
      <c r="C13" s="250">
        <f t="shared" si="1"/>
        <v>8.6941217881027807E-2</v>
      </c>
      <c r="D13" s="158">
        <v>1003</v>
      </c>
      <c r="E13" s="250">
        <f t="shared" si="2"/>
        <v>0.10941420311988655</v>
      </c>
      <c r="F13" s="158">
        <f t="shared" si="3"/>
        <v>1250</v>
      </c>
      <c r="G13" s="202">
        <f t="shared" si="4"/>
        <v>0.1976</v>
      </c>
      <c r="H13" s="251"/>
      <c r="I13" s="158">
        <v>301</v>
      </c>
      <c r="J13" s="250">
        <f t="shared" si="0"/>
        <v>8.3126208229770779E-2</v>
      </c>
      <c r="K13" s="158">
        <v>1249</v>
      </c>
      <c r="L13" s="250">
        <f t="shared" si="5"/>
        <v>0.1084672166739036</v>
      </c>
      <c r="M13" s="158">
        <f t="shared" si="6"/>
        <v>1550</v>
      </c>
      <c r="N13" s="202">
        <f t="shared" si="7"/>
        <v>0.19419354838709676</v>
      </c>
    </row>
    <row r="14" spans="1:14" ht="15" customHeight="1" x14ac:dyDescent="0.25">
      <c r="A14" s="139" t="s">
        <v>49</v>
      </c>
      <c r="B14" s="158">
        <v>175</v>
      </c>
      <c r="C14" s="250">
        <f t="shared" si="1"/>
        <v>6.159802886307638E-2</v>
      </c>
      <c r="D14" s="158">
        <v>590</v>
      </c>
      <c r="E14" s="250">
        <f t="shared" si="2"/>
        <v>6.4361295952874445E-2</v>
      </c>
      <c r="F14" s="158">
        <f t="shared" si="3"/>
        <v>765</v>
      </c>
      <c r="G14" s="202">
        <f t="shared" si="4"/>
        <v>0.22875816993464052</v>
      </c>
      <c r="H14" s="251"/>
      <c r="I14" s="158">
        <v>209</v>
      </c>
      <c r="J14" s="250">
        <f t="shared" si="0"/>
        <v>5.7718862192764432E-2</v>
      </c>
      <c r="K14" s="158">
        <v>756</v>
      </c>
      <c r="L14" s="250">
        <f t="shared" si="5"/>
        <v>6.5653495440729487E-2</v>
      </c>
      <c r="M14" s="158">
        <f t="shared" si="6"/>
        <v>965</v>
      </c>
      <c r="N14" s="202">
        <f t="shared" si="7"/>
        <v>0.21658031088082902</v>
      </c>
    </row>
    <row r="15" spans="1:14" ht="15" customHeight="1" x14ac:dyDescent="0.25">
      <c r="A15" s="139" t="s">
        <v>50</v>
      </c>
      <c r="B15" s="158">
        <v>138</v>
      </c>
      <c r="C15" s="250">
        <f t="shared" si="1"/>
        <v>4.8574445617740235E-2</v>
      </c>
      <c r="D15" s="158">
        <v>442</v>
      </c>
      <c r="E15" s="250">
        <f t="shared" si="2"/>
        <v>4.8216428493509329E-2</v>
      </c>
      <c r="F15" s="158">
        <f t="shared" si="3"/>
        <v>580</v>
      </c>
      <c r="G15" s="202">
        <f t="shared" si="4"/>
        <v>0.23793103448275862</v>
      </c>
      <c r="H15" s="251"/>
      <c r="I15" s="158">
        <v>180</v>
      </c>
      <c r="J15" s="250">
        <f t="shared" si="0"/>
        <v>4.9710024855012427E-2</v>
      </c>
      <c r="K15" s="158">
        <v>555</v>
      </c>
      <c r="L15" s="250">
        <f t="shared" si="5"/>
        <v>4.8198002605297441E-2</v>
      </c>
      <c r="M15" s="158">
        <f t="shared" si="6"/>
        <v>735</v>
      </c>
      <c r="N15" s="202">
        <f t="shared" si="7"/>
        <v>0.24489795918367346</v>
      </c>
    </row>
    <row r="16" spans="1:14" ht="15" customHeight="1" x14ac:dyDescent="0.25">
      <c r="A16" s="139" t="s">
        <v>140</v>
      </c>
      <c r="B16" s="158">
        <v>40</v>
      </c>
      <c r="C16" s="250">
        <f t="shared" si="1"/>
        <v>1.4079549454417459E-2</v>
      </c>
      <c r="D16" s="158">
        <v>239</v>
      </c>
      <c r="E16" s="250">
        <f t="shared" si="2"/>
        <v>2.6071779208028799E-2</v>
      </c>
      <c r="F16" s="158">
        <f t="shared" si="3"/>
        <v>279</v>
      </c>
      <c r="G16" s="202">
        <f t="shared" si="4"/>
        <v>0.14336917562724014</v>
      </c>
      <c r="H16" s="251"/>
      <c r="I16" s="158">
        <v>54</v>
      </c>
      <c r="J16" s="250">
        <f t="shared" si="0"/>
        <v>1.4913007456503728E-2</v>
      </c>
      <c r="K16" s="158">
        <v>294</v>
      </c>
      <c r="L16" s="250">
        <f t="shared" si="5"/>
        <v>2.553191489361702E-2</v>
      </c>
      <c r="M16" s="158">
        <f t="shared" si="6"/>
        <v>348</v>
      </c>
      <c r="N16" s="202">
        <f t="shared" si="7"/>
        <v>0.15517241379310345</v>
      </c>
    </row>
    <row r="17" spans="1:14" ht="15" customHeight="1" x14ac:dyDescent="0.25">
      <c r="A17" s="139" t="s">
        <v>51</v>
      </c>
      <c r="B17" s="158">
        <v>133</v>
      </c>
      <c r="C17" s="250">
        <f t="shared" si="1"/>
        <v>4.6814501935938051E-2</v>
      </c>
      <c r="D17" s="158">
        <v>686</v>
      </c>
      <c r="E17" s="250">
        <f t="shared" si="2"/>
        <v>7.4833642413003165E-2</v>
      </c>
      <c r="F17" s="158">
        <f t="shared" si="3"/>
        <v>819</v>
      </c>
      <c r="G17" s="202">
        <f t="shared" si="4"/>
        <v>0.1623931623931624</v>
      </c>
      <c r="H17" s="251"/>
      <c r="I17" s="158">
        <v>163</v>
      </c>
      <c r="J17" s="250">
        <f t="shared" si="0"/>
        <v>4.5015189174261255E-2</v>
      </c>
      <c r="K17" s="158">
        <v>827</v>
      </c>
      <c r="L17" s="250">
        <f t="shared" si="5"/>
        <v>7.1819366044290053E-2</v>
      </c>
      <c r="M17" s="158">
        <f t="shared" si="6"/>
        <v>990</v>
      </c>
      <c r="N17" s="202">
        <f t="shared" si="7"/>
        <v>0.16464646464646465</v>
      </c>
    </row>
    <row r="18" spans="1:14" ht="15" customHeight="1" x14ac:dyDescent="0.25">
      <c r="A18" s="139" t="s">
        <v>52</v>
      </c>
      <c r="B18" s="158">
        <v>111</v>
      </c>
      <c r="C18" s="250">
        <f t="shared" si="1"/>
        <v>3.907074973600845E-2</v>
      </c>
      <c r="D18" s="158">
        <v>654</v>
      </c>
      <c r="E18" s="250">
        <f t="shared" si="2"/>
        <v>7.1342860259626925E-2</v>
      </c>
      <c r="F18" s="158">
        <f t="shared" si="3"/>
        <v>765</v>
      </c>
      <c r="G18" s="202">
        <f t="shared" si="4"/>
        <v>0.14509803921568629</v>
      </c>
      <c r="H18" s="251"/>
      <c r="I18" s="158">
        <v>128</v>
      </c>
      <c r="J18" s="250">
        <f t="shared" si="0"/>
        <v>3.5349351008008838E-2</v>
      </c>
      <c r="K18" s="158">
        <v>766</v>
      </c>
      <c r="L18" s="250">
        <f t="shared" si="5"/>
        <v>6.652192792010421E-2</v>
      </c>
      <c r="M18" s="158">
        <f t="shared" si="6"/>
        <v>894</v>
      </c>
      <c r="N18" s="202">
        <f t="shared" si="7"/>
        <v>0.14317673378076062</v>
      </c>
    </row>
    <row r="19" spans="1:14" ht="15" customHeight="1" x14ac:dyDescent="0.25">
      <c r="A19" s="139" t="s">
        <v>53</v>
      </c>
      <c r="B19" s="158">
        <v>96</v>
      </c>
      <c r="C19" s="250">
        <f t="shared" si="1"/>
        <v>3.3790918690601898E-2</v>
      </c>
      <c r="D19" s="158">
        <v>241</v>
      </c>
      <c r="E19" s="250">
        <f t="shared" si="2"/>
        <v>2.6289953092614813E-2</v>
      </c>
      <c r="F19" s="158">
        <f t="shared" si="3"/>
        <v>337</v>
      </c>
      <c r="G19" s="202">
        <f t="shared" si="4"/>
        <v>0.28486646884272998</v>
      </c>
      <c r="H19" s="251"/>
      <c r="I19" s="158">
        <v>126</v>
      </c>
      <c r="J19" s="250">
        <f t="shared" si="0"/>
        <v>3.4797017398508698E-2</v>
      </c>
      <c r="K19" s="158">
        <v>295</v>
      </c>
      <c r="L19" s="250">
        <f t="shared" si="5"/>
        <v>2.5618758141554496E-2</v>
      </c>
      <c r="M19" s="158">
        <f t="shared" si="6"/>
        <v>421</v>
      </c>
      <c r="N19" s="202">
        <f t="shared" si="7"/>
        <v>0.29928741092636579</v>
      </c>
    </row>
    <row r="20" spans="1:14" ht="15" customHeight="1" x14ac:dyDescent="0.25">
      <c r="A20" s="139" t="s">
        <v>54</v>
      </c>
      <c r="B20" s="158">
        <v>125</v>
      </c>
      <c r="C20" s="250">
        <f t="shared" si="1"/>
        <v>4.399859204505456E-2</v>
      </c>
      <c r="D20" s="158">
        <v>521</v>
      </c>
      <c r="E20" s="250">
        <f t="shared" si="2"/>
        <v>5.6834296934656921E-2</v>
      </c>
      <c r="F20" s="158">
        <f t="shared" si="3"/>
        <v>646</v>
      </c>
      <c r="G20" s="202">
        <f t="shared" si="4"/>
        <v>0.19349845201238391</v>
      </c>
      <c r="H20" s="251"/>
      <c r="I20" s="158">
        <v>152</v>
      </c>
      <c r="J20" s="250">
        <f t="shared" si="0"/>
        <v>4.1977354322010496E-2</v>
      </c>
      <c r="K20" s="158">
        <v>636</v>
      </c>
      <c r="L20" s="250">
        <f t="shared" si="5"/>
        <v>5.5232305688232737E-2</v>
      </c>
      <c r="M20" s="158">
        <f t="shared" si="6"/>
        <v>788</v>
      </c>
      <c r="N20" s="202">
        <f t="shared" si="7"/>
        <v>0.19289340101522842</v>
      </c>
    </row>
    <row r="21" spans="1:14" ht="15" customHeight="1" x14ac:dyDescent="0.25">
      <c r="A21" s="139" t="s">
        <v>55</v>
      </c>
      <c r="B21" s="158">
        <v>48</v>
      </c>
      <c r="C21" s="250">
        <f t="shared" si="1"/>
        <v>1.6895459345300949E-2</v>
      </c>
      <c r="D21" s="158">
        <v>142</v>
      </c>
      <c r="E21" s="250">
        <f t="shared" si="2"/>
        <v>1.5490345805607068E-2</v>
      </c>
      <c r="F21" s="158">
        <f t="shared" si="3"/>
        <v>190</v>
      </c>
      <c r="G21" s="202">
        <f t="shared" si="4"/>
        <v>0.25263157894736843</v>
      </c>
      <c r="H21" s="251"/>
      <c r="I21" s="158">
        <v>67</v>
      </c>
      <c r="J21" s="250">
        <f t="shared" si="0"/>
        <v>1.8503175918254625E-2</v>
      </c>
      <c r="K21" s="158">
        <v>168</v>
      </c>
      <c r="L21" s="250">
        <f t="shared" si="5"/>
        <v>1.458966565349544E-2</v>
      </c>
      <c r="M21" s="158">
        <f t="shared" si="6"/>
        <v>235</v>
      </c>
      <c r="N21" s="202">
        <f t="shared" si="7"/>
        <v>0.28510638297872343</v>
      </c>
    </row>
    <row r="22" spans="1:14" ht="15" customHeight="1" x14ac:dyDescent="0.25">
      <c r="A22" s="139" t="s">
        <v>56</v>
      </c>
      <c r="B22" s="158">
        <v>17</v>
      </c>
      <c r="C22" s="250">
        <f t="shared" si="1"/>
        <v>5.9838085181274196E-3</v>
      </c>
      <c r="D22" s="158">
        <v>115</v>
      </c>
      <c r="E22" s="250">
        <f t="shared" si="2"/>
        <v>1.2544998363695865E-2</v>
      </c>
      <c r="F22" s="158">
        <f t="shared" si="3"/>
        <v>132</v>
      </c>
      <c r="G22" s="202">
        <f t="shared" si="4"/>
        <v>0.12878787878787878</v>
      </c>
      <c r="H22" s="251"/>
      <c r="I22" s="158">
        <v>19</v>
      </c>
      <c r="J22" s="250">
        <f t="shared" si="0"/>
        <v>5.247169290251312E-3</v>
      </c>
      <c r="K22" s="158">
        <v>126</v>
      </c>
      <c r="L22" s="250">
        <f t="shared" si="5"/>
        <v>1.094224924012158E-2</v>
      </c>
      <c r="M22" s="158">
        <f t="shared" si="6"/>
        <v>145</v>
      </c>
      <c r="N22" s="202">
        <f t="shared" si="7"/>
        <v>0.1310344827586207</v>
      </c>
    </row>
    <row r="23" spans="1:14" ht="15" customHeight="1" x14ac:dyDescent="0.25">
      <c r="A23" s="139" t="s">
        <v>108</v>
      </c>
      <c r="B23" s="158">
        <v>772</v>
      </c>
      <c r="C23" s="250">
        <f t="shared" si="1"/>
        <v>0.27173530447025696</v>
      </c>
      <c r="D23" s="158">
        <v>1467</v>
      </c>
      <c r="E23" s="250">
        <f t="shared" si="2"/>
        <v>0.16003054434384203</v>
      </c>
      <c r="F23" s="158">
        <f t="shared" si="3"/>
        <v>2239</v>
      </c>
      <c r="G23" s="202">
        <f t="shared" si="4"/>
        <v>0.34479678427869587</v>
      </c>
      <c r="H23" s="251"/>
      <c r="I23" s="158">
        <v>970</v>
      </c>
      <c r="J23" s="250">
        <f t="shared" si="0"/>
        <v>0.26788180060756694</v>
      </c>
      <c r="K23" s="158">
        <v>1879</v>
      </c>
      <c r="L23" s="250">
        <f t="shared" si="5"/>
        <v>0.16317846287451152</v>
      </c>
      <c r="M23" s="158">
        <f t="shared" si="6"/>
        <v>2849</v>
      </c>
      <c r="N23" s="202">
        <f t="shared" si="7"/>
        <v>0.34047034047034047</v>
      </c>
    </row>
    <row r="24" spans="1:14" ht="15" customHeight="1" x14ac:dyDescent="0.25">
      <c r="A24" s="139" t="s">
        <v>109</v>
      </c>
      <c r="B24" s="158">
        <v>563</v>
      </c>
      <c r="C24" s="250">
        <f t="shared" si="1"/>
        <v>0.19816965857092572</v>
      </c>
      <c r="D24" s="158">
        <v>1475</v>
      </c>
      <c r="E24" s="250">
        <f t="shared" si="2"/>
        <v>0.16090323988218611</v>
      </c>
      <c r="F24" s="158">
        <f t="shared" si="3"/>
        <v>2038</v>
      </c>
      <c r="G24" s="202">
        <f t="shared" si="4"/>
        <v>0.27625122669283614</v>
      </c>
      <c r="H24" s="251"/>
      <c r="I24" s="158">
        <v>774</v>
      </c>
      <c r="J24" s="250">
        <f t="shared" si="0"/>
        <v>0.21375310687655344</v>
      </c>
      <c r="K24" s="158">
        <v>1968</v>
      </c>
      <c r="L24" s="250">
        <f t="shared" si="5"/>
        <v>0.17090751194094658</v>
      </c>
      <c r="M24" s="158">
        <f t="shared" si="6"/>
        <v>2742</v>
      </c>
      <c r="N24" s="202">
        <f t="shared" si="7"/>
        <v>0.28227571115973743</v>
      </c>
    </row>
    <row r="25" spans="1:14" ht="15" customHeight="1" x14ac:dyDescent="0.25">
      <c r="A25" s="140" t="s">
        <v>6</v>
      </c>
      <c r="B25" s="159">
        <f>SUM(B8:B24)</f>
        <v>2841</v>
      </c>
      <c r="C25" s="250"/>
      <c r="D25" s="159">
        <f>SUM(D8:D24)</f>
        <v>9167</v>
      </c>
      <c r="E25" s="250"/>
      <c r="F25" s="255">
        <f t="shared" si="3"/>
        <v>12008</v>
      </c>
      <c r="G25" s="251"/>
      <c r="H25" s="251"/>
      <c r="I25" s="159">
        <f>SUM(I8:I24)</f>
        <v>3621</v>
      </c>
      <c r="J25" s="250"/>
      <c r="K25" s="159">
        <f>SUM(K8:K24)</f>
        <v>11515</v>
      </c>
      <c r="L25" s="250"/>
      <c r="M25" s="158">
        <f>SUM(I25:K25)</f>
        <v>15136</v>
      </c>
      <c r="N25" s="251"/>
    </row>
    <row r="29" spans="1:14" ht="36" customHeight="1" x14ac:dyDescent="0.25"/>
  </sheetData>
  <mergeCells count="5">
    <mergeCell ref="A6:A7"/>
    <mergeCell ref="I6:N6"/>
    <mergeCell ref="F7:G7"/>
    <mergeCell ref="B6:G6"/>
    <mergeCell ref="M7:N7"/>
  </mergeCells>
  <conditionalFormatting sqref="G8:G24">
    <cfRule type="dataBar" priority="2">
      <dataBar>
        <cfvo type="min"/>
        <cfvo type="max"/>
        <color rgb="FF008AEF"/>
      </dataBar>
      <extLst>
        <ext xmlns:x14="http://schemas.microsoft.com/office/spreadsheetml/2009/9/main" uri="{B025F937-C7B1-47D3-B67F-A62EFF666E3E}">
          <x14:id>{C9C9062F-5391-49CE-A3CD-BE2C48DFA60B}</x14:id>
        </ext>
      </extLst>
    </cfRule>
  </conditionalFormatting>
  <conditionalFormatting sqref="N8:N24">
    <cfRule type="dataBar" priority="1">
      <dataBar>
        <cfvo type="min"/>
        <cfvo type="max"/>
        <color rgb="FF008AEF"/>
      </dataBar>
      <extLst>
        <ext xmlns:x14="http://schemas.microsoft.com/office/spreadsheetml/2009/9/main" uri="{B025F937-C7B1-47D3-B67F-A62EFF666E3E}">
          <x14:id>{296F0E6B-416F-4066-A8F4-E651FD9DDB47}</x14:id>
        </ext>
      </extLst>
    </cfRule>
  </conditionalFormatting>
  <printOptions horizontalCentered="1"/>
  <pageMargins left="0.23622047244094491" right="0.23622047244094491" top="0.74803149606299213" bottom="0.74803149606299213" header="0.31496062992125984" footer="0.31496062992125984"/>
  <pageSetup scale="96" orientation="landscape" r:id="rId1"/>
  <drawing r:id="rId2"/>
  <extLst>
    <ext xmlns:x14="http://schemas.microsoft.com/office/spreadsheetml/2009/9/main" uri="{78C0D931-6437-407d-A8EE-F0AAD7539E65}">
      <x14:conditionalFormattings>
        <x14:conditionalFormatting xmlns:xm="http://schemas.microsoft.com/office/excel/2006/main">
          <x14:cfRule type="dataBar" id="{C9C9062F-5391-49CE-A3CD-BE2C48DFA60B}">
            <x14:dataBar minLength="0" maxLength="100" border="1" negativeBarBorderColorSameAsPositive="0">
              <x14:cfvo type="autoMin"/>
              <x14:cfvo type="autoMax"/>
              <x14:borderColor rgb="FF008AEF"/>
              <x14:negativeFillColor rgb="FFFF0000"/>
              <x14:negativeBorderColor rgb="FFFF0000"/>
              <x14:axisColor rgb="FF000000"/>
            </x14:dataBar>
          </x14:cfRule>
          <xm:sqref>G8:G24</xm:sqref>
        </x14:conditionalFormatting>
        <x14:conditionalFormatting xmlns:xm="http://schemas.microsoft.com/office/excel/2006/main">
          <x14:cfRule type="dataBar" id="{296F0E6B-416F-4066-A8F4-E651FD9DDB47}">
            <x14:dataBar minLength="0" maxLength="100" border="1" negativeBarBorderColorSameAsPositive="0">
              <x14:cfvo type="autoMin"/>
              <x14:cfvo type="autoMax"/>
              <x14:borderColor rgb="FF008AEF"/>
              <x14:negativeFillColor rgb="FFFF0000"/>
              <x14:negativeBorderColor rgb="FFFF0000"/>
              <x14:axisColor rgb="FF000000"/>
            </x14:dataBar>
          </x14:cfRule>
          <xm:sqref>N8:N24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BF33-74A4-4EBB-853E-F7D7B519274C}">
  <sheetPr>
    <tabColor rgb="FF92D050"/>
    <pageSetUpPr fitToPage="1"/>
  </sheetPr>
  <dimension ref="A4:L29"/>
  <sheetViews>
    <sheetView workbookViewId="0">
      <selection activeCell="L8" sqref="L8"/>
    </sheetView>
  </sheetViews>
  <sheetFormatPr baseColWidth="10" defaultColWidth="7.7109375" defaultRowHeight="15" customHeight="1" x14ac:dyDescent="0.25"/>
  <cols>
    <col min="1" max="1" width="33.85546875" style="1" bestFit="1" customWidth="1"/>
    <col min="2" max="2" width="7.7109375" style="39" customWidth="1"/>
    <col min="3" max="3" width="10" style="39" bestFit="1" customWidth="1"/>
    <col min="4" max="4" width="8.28515625" style="39" bestFit="1" customWidth="1"/>
    <col min="5" max="5" width="10.5703125" style="39" bestFit="1" customWidth="1"/>
    <col min="6" max="6" width="12.85546875" style="39" bestFit="1" customWidth="1"/>
    <col min="7" max="7" width="2.85546875" style="1" customWidth="1"/>
    <col min="8" max="8" width="8" style="1" bestFit="1" customWidth="1"/>
    <col min="9" max="9" width="10" style="1" bestFit="1" customWidth="1"/>
    <col min="10" max="10" width="8.28515625" style="1" bestFit="1" customWidth="1"/>
    <col min="11" max="11" width="10.5703125" style="1" bestFit="1" customWidth="1"/>
    <col min="12" max="12" width="12.85546875" style="1" bestFit="1" customWidth="1"/>
    <col min="13" max="16384" width="7.7109375" style="1"/>
  </cols>
  <sheetData>
    <row r="4" spans="1:12" ht="15" customHeight="1" x14ac:dyDescent="0.25">
      <c r="A4" s="133" t="s">
        <v>255</v>
      </c>
      <c r="B4" s="147"/>
      <c r="C4" s="147"/>
      <c r="E4" s="147"/>
    </row>
    <row r="5" spans="1:12" ht="15" customHeight="1" x14ac:dyDescent="0.25">
      <c r="A5" s="133"/>
      <c r="B5" s="147"/>
      <c r="C5" s="147"/>
      <c r="E5" s="147"/>
    </row>
    <row r="6" spans="1:12" ht="48" customHeight="1" x14ac:dyDescent="0.25">
      <c r="A6" s="341" t="s">
        <v>42</v>
      </c>
      <c r="B6" s="346" t="s">
        <v>245</v>
      </c>
      <c r="C6" s="347"/>
      <c r="D6" s="347"/>
      <c r="E6" s="347"/>
      <c r="F6" s="348"/>
      <c r="H6" s="346" t="s">
        <v>226</v>
      </c>
      <c r="I6" s="347"/>
      <c r="J6" s="347"/>
      <c r="K6" s="347"/>
      <c r="L6" s="348"/>
    </row>
    <row r="7" spans="1:12" ht="30" customHeight="1" x14ac:dyDescent="0.25">
      <c r="A7" s="341"/>
      <c r="B7" s="200" t="s">
        <v>231</v>
      </c>
      <c r="C7" s="200" t="s">
        <v>242</v>
      </c>
      <c r="D7" s="201" t="s">
        <v>232</v>
      </c>
      <c r="E7" s="200" t="s">
        <v>243</v>
      </c>
      <c r="F7" s="201" t="s">
        <v>244</v>
      </c>
      <c r="H7" s="200" t="s">
        <v>231</v>
      </c>
      <c r="I7" s="200" t="s">
        <v>242</v>
      </c>
      <c r="J7" s="201" t="s">
        <v>232</v>
      </c>
      <c r="K7" s="200" t="s">
        <v>243</v>
      </c>
      <c r="L7" s="201" t="s">
        <v>244</v>
      </c>
    </row>
    <row r="8" spans="1:12" ht="15" customHeight="1" x14ac:dyDescent="0.25">
      <c r="A8" s="139" t="s">
        <v>43</v>
      </c>
      <c r="B8" s="137">
        <v>191</v>
      </c>
      <c r="C8" s="148">
        <f>B8/$B$25</f>
        <v>1.600201072386059E-2</v>
      </c>
      <c r="D8" s="149">
        <v>175</v>
      </c>
      <c r="E8" s="148">
        <f>D8/$D$25</f>
        <v>1.4051710293881484E-2</v>
      </c>
      <c r="F8" s="150">
        <f>D8/B8</f>
        <v>0.91623036649214662</v>
      </c>
      <c r="H8" s="137">
        <v>243</v>
      </c>
      <c r="I8" s="148">
        <f>H8/$B$25</f>
        <v>2.035857908847185E-2</v>
      </c>
      <c r="J8" s="149">
        <v>208</v>
      </c>
      <c r="K8" s="148">
        <f>J8/$D$25</f>
        <v>1.6701461377870562E-2</v>
      </c>
      <c r="L8" s="150">
        <f>J8/H8</f>
        <v>0.8559670781893004</v>
      </c>
    </row>
    <row r="9" spans="1:12" ht="15" customHeight="1" x14ac:dyDescent="0.25">
      <c r="A9" s="139" t="s">
        <v>44</v>
      </c>
      <c r="B9" s="137">
        <v>388</v>
      </c>
      <c r="C9" s="148">
        <f t="shared" ref="C9:C24" si="0">B9/$B$25</f>
        <v>3.2506702412868634E-2</v>
      </c>
      <c r="D9" s="149">
        <v>395</v>
      </c>
      <c r="E9" s="148">
        <f t="shared" ref="E9:E24" si="1">D9/$D$25</f>
        <v>3.1716717520475349E-2</v>
      </c>
      <c r="F9" s="150">
        <f t="shared" ref="F9:F24" si="2">D9/B9</f>
        <v>1.018041237113402</v>
      </c>
      <c r="H9" s="137">
        <v>455</v>
      </c>
      <c r="I9" s="148">
        <f t="shared" ref="I9" si="3">H9/$B$25</f>
        <v>3.8119973190348523E-2</v>
      </c>
      <c r="J9" s="149">
        <v>491</v>
      </c>
      <c r="K9" s="148">
        <f t="shared" ref="K9:K24" si="4">J9/$D$25</f>
        <v>3.942508431026176E-2</v>
      </c>
      <c r="L9" s="150">
        <f t="shared" ref="L9:L24" si="5">J9/H9</f>
        <v>1.0791208791208791</v>
      </c>
    </row>
    <row r="10" spans="1:12" ht="15" customHeight="1" x14ac:dyDescent="0.25">
      <c r="A10" s="139" t="s">
        <v>45</v>
      </c>
      <c r="B10" s="137">
        <v>435</v>
      </c>
      <c r="C10" s="148">
        <f t="shared" si="0"/>
        <v>3.6444369973190352E-2</v>
      </c>
      <c r="D10" s="149">
        <v>448</v>
      </c>
      <c r="E10" s="148">
        <f t="shared" si="1"/>
        <v>3.5972378352336597E-2</v>
      </c>
      <c r="F10" s="150">
        <f t="shared" si="2"/>
        <v>1.0298850574712644</v>
      </c>
      <c r="H10" s="137">
        <v>559</v>
      </c>
      <c r="I10" s="148">
        <f t="shared" ref="I10" si="6">H10/$B$25</f>
        <v>4.6833109919571049E-2</v>
      </c>
      <c r="J10" s="149">
        <v>535</v>
      </c>
      <c r="K10" s="148">
        <f t="shared" si="4"/>
        <v>4.2958085755580536E-2</v>
      </c>
      <c r="L10" s="150">
        <f t="shared" si="5"/>
        <v>0.95706618962432921</v>
      </c>
    </row>
    <row r="11" spans="1:12" ht="15" customHeight="1" x14ac:dyDescent="0.25">
      <c r="A11" s="139" t="s">
        <v>46</v>
      </c>
      <c r="B11" s="137">
        <v>396</v>
      </c>
      <c r="C11" s="148">
        <f t="shared" si="0"/>
        <v>3.3176943699731905E-2</v>
      </c>
      <c r="D11" s="149">
        <v>413</v>
      </c>
      <c r="E11" s="148">
        <f t="shared" si="1"/>
        <v>3.31620362935603E-2</v>
      </c>
      <c r="F11" s="150">
        <f t="shared" si="2"/>
        <v>1.042929292929293</v>
      </c>
      <c r="H11" s="137">
        <v>490</v>
      </c>
      <c r="I11" s="148">
        <f t="shared" ref="I11" si="7">H11/$B$25</f>
        <v>4.1052278820375335E-2</v>
      </c>
      <c r="J11" s="149">
        <v>488</v>
      </c>
      <c r="K11" s="148">
        <f t="shared" si="4"/>
        <v>3.9184197848080936E-2</v>
      </c>
      <c r="L11" s="150">
        <f t="shared" si="5"/>
        <v>0.99591836734693873</v>
      </c>
    </row>
    <row r="12" spans="1:12" ht="15" customHeight="1" x14ac:dyDescent="0.25">
      <c r="A12" s="139" t="s">
        <v>47</v>
      </c>
      <c r="B12" s="137">
        <v>474</v>
      </c>
      <c r="C12" s="148">
        <f t="shared" si="0"/>
        <v>3.9711796246648792E-2</v>
      </c>
      <c r="D12" s="149">
        <v>455</v>
      </c>
      <c r="E12" s="148">
        <f t="shared" si="1"/>
        <v>3.6534446764091857E-2</v>
      </c>
      <c r="F12" s="150">
        <f t="shared" si="2"/>
        <v>0.95991561181434604</v>
      </c>
      <c r="H12" s="137">
        <v>585</v>
      </c>
      <c r="I12" s="148">
        <f t="shared" ref="I12" si="8">H12/$B$25</f>
        <v>4.9011394101876674E-2</v>
      </c>
      <c r="J12" s="149">
        <v>581</v>
      </c>
      <c r="K12" s="148">
        <f t="shared" si="4"/>
        <v>4.665167817568653E-2</v>
      </c>
      <c r="L12" s="150">
        <f t="shared" si="5"/>
        <v>0.99316239316239319</v>
      </c>
    </row>
    <row r="13" spans="1:12" ht="15" customHeight="1" x14ac:dyDescent="0.25">
      <c r="A13" s="139" t="s">
        <v>48</v>
      </c>
      <c r="B13" s="137">
        <v>1327</v>
      </c>
      <c r="C13" s="148">
        <f t="shared" si="0"/>
        <v>0.11117627345844504</v>
      </c>
      <c r="D13" s="149">
        <v>1417</v>
      </c>
      <c r="E13" s="148">
        <f t="shared" si="1"/>
        <v>0.11377870563674322</v>
      </c>
      <c r="F13" s="150">
        <f t="shared" si="2"/>
        <v>1.0678221552373774</v>
      </c>
      <c r="H13" s="137">
        <v>1635</v>
      </c>
      <c r="I13" s="148">
        <f t="shared" ref="I13" si="9">H13/$B$25</f>
        <v>0.13698056300268097</v>
      </c>
      <c r="J13" s="149">
        <v>1761</v>
      </c>
      <c r="K13" s="148">
        <f t="shared" si="4"/>
        <v>0.14140035330014453</v>
      </c>
      <c r="L13" s="150">
        <f t="shared" si="5"/>
        <v>1.0770642201834861</v>
      </c>
    </row>
    <row r="14" spans="1:12" ht="15" customHeight="1" x14ac:dyDescent="0.25">
      <c r="A14" s="139" t="s">
        <v>49</v>
      </c>
      <c r="B14" s="137">
        <v>764</v>
      </c>
      <c r="C14" s="148">
        <f t="shared" si="0"/>
        <v>6.400804289544236E-2</v>
      </c>
      <c r="D14" s="149">
        <v>878</v>
      </c>
      <c r="E14" s="148">
        <f t="shared" si="1"/>
        <v>7.0499437931588249E-2</v>
      </c>
      <c r="F14" s="150">
        <f t="shared" si="2"/>
        <v>1.1492146596858639</v>
      </c>
      <c r="H14" s="137">
        <v>915</v>
      </c>
      <c r="I14" s="148">
        <f t="shared" ref="I14" si="10">H14/$B$25</f>
        <v>7.6658847184986598E-2</v>
      </c>
      <c r="J14" s="149">
        <v>1095</v>
      </c>
      <c r="K14" s="148">
        <f t="shared" si="4"/>
        <v>8.7923558696001283E-2</v>
      </c>
      <c r="L14" s="150">
        <f t="shared" si="5"/>
        <v>1.1967213114754098</v>
      </c>
    </row>
    <row r="15" spans="1:12" ht="15" customHeight="1" x14ac:dyDescent="0.25">
      <c r="A15" s="139" t="s">
        <v>50</v>
      </c>
      <c r="B15" s="137">
        <v>564</v>
      </c>
      <c r="C15" s="148">
        <f t="shared" si="0"/>
        <v>4.7252010723860587E-2</v>
      </c>
      <c r="D15" s="149">
        <v>608</v>
      </c>
      <c r="E15" s="148">
        <f t="shared" si="1"/>
        <v>4.8819656335313953E-2</v>
      </c>
      <c r="F15" s="150">
        <f t="shared" si="2"/>
        <v>1.0780141843971631</v>
      </c>
      <c r="H15" s="137">
        <v>695</v>
      </c>
      <c r="I15" s="148">
        <f t="shared" ref="I15" si="11">H15/$B$25</f>
        <v>5.8227211796246646E-2</v>
      </c>
      <c r="J15" s="149">
        <v>754</v>
      </c>
      <c r="K15" s="148">
        <f t="shared" si="4"/>
        <v>6.0542797494780795E-2</v>
      </c>
      <c r="L15" s="150">
        <f t="shared" si="5"/>
        <v>1.0848920863309353</v>
      </c>
    </row>
    <row r="16" spans="1:12" ht="15" customHeight="1" x14ac:dyDescent="0.25">
      <c r="A16" s="139" t="s">
        <v>140</v>
      </c>
      <c r="B16" s="137">
        <v>347</v>
      </c>
      <c r="C16" s="148">
        <f t="shared" si="0"/>
        <v>2.9071715817694369E-2</v>
      </c>
      <c r="D16" s="149">
        <v>265</v>
      </c>
      <c r="E16" s="148">
        <f t="shared" si="1"/>
        <v>2.1278304159306247E-2</v>
      </c>
      <c r="F16" s="150">
        <f t="shared" si="2"/>
        <v>0.76368876080691639</v>
      </c>
      <c r="H16" s="137">
        <v>485</v>
      </c>
      <c r="I16" s="148">
        <f t="shared" ref="I16" si="12">H16/$B$25</f>
        <v>4.063337801608579E-2</v>
      </c>
      <c r="J16" s="149">
        <v>354</v>
      </c>
      <c r="K16" s="148">
        <f t="shared" si="4"/>
        <v>2.84246025373374E-2</v>
      </c>
      <c r="L16" s="150">
        <f t="shared" si="5"/>
        <v>0.72989690721649481</v>
      </c>
    </row>
    <row r="17" spans="1:12" ht="15" customHeight="1" x14ac:dyDescent="0.25">
      <c r="A17" s="139" t="s">
        <v>51</v>
      </c>
      <c r="B17" s="137">
        <v>858</v>
      </c>
      <c r="C17" s="148">
        <f t="shared" si="0"/>
        <v>7.1883378016085797E-2</v>
      </c>
      <c r="D17" s="149">
        <v>860</v>
      </c>
      <c r="E17" s="148">
        <f t="shared" si="1"/>
        <v>6.9054119158503291E-2</v>
      </c>
      <c r="F17" s="150">
        <f t="shared" si="2"/>
        <v>1.0023310023310024</v>
      </c>
      <c r="H17" s="137">
        <v>1059</v>
      </c>
      <c r="I17" s="148">
        <f t="shared" ref="I17" si="13">H17/$B$25</f>
        <v>8.8723190348525466E-2</v>
      </c>
      <c r="J17" s="149">
        <v>1080</v>
      </c>
      <c r="K17" s="148">
        <f t="shared" si="4"/>
        <v>8.6719126385097156E-2</v>
      </c>
      <c r="L17" s="150">
        <f t="shared" si="5"/>
        <v>1.0198300283286119</v>
      </c>
    </row>
    <row r="18" spans="1:12" ht="15" customHeight="1" x14ac:dyDescent="0.25">
      <c r="A18" s="139" t="s">
        <v>52</v>
      </c>
      <c r="B18" s="137">
        <v>871</v>
      </c>
      <c r="C18" s="148">
        <f t="shared" si="0"/>
        <v>7.2972520107238606E-2</v>
      </c>
      <c r="D18" s="149">
        <v>857</v>
      </c>
      <c r="E18" s="148">
        <f t="shared" si="1"/>
        <v>6.881323269632246E-2</v>
      </c>
      <c r="F18" s="150">
        <f t="shared" si="2"/>
        <v>0.98392652123995405</v>
      </c>
      <c r="H18" s="137">
        <v>1037</v>
      </c>
      <c r="I18" s="148">
        <f t="shared" ref="I18" si="14">H18/$B$25</f>
        <v>8.688002680965147E-2</v>
      </c>
      <c r="J18" s="149">
        <v>1017</v>
      </c>
      <c r="K18" s="148">
        <f t="shared" si="4"/>
        <v>8.1660510679299816E-2</v>
      </c>
      <c r="L18" s="150">
        <f t="shared" si="5"/>
        <v>0.98071359691417548</v>
      </c>
    </row>
    <row r="19" spans="1:12" ht="15" customHeight="1" x14ac:dyDescent="0.25">
      <c r="A19" s="139" t="s">
        <v>53</v>
      </c>
      <c r="B19" s="137">
        <v>458</v>
      </c>
      <c r="C19" s="148">
        <f t="shared" si="0"/>
        <v>3.837131367292225E-2</v>
      </c>
      <c r="D19" s="149">
        <v>442</v>
      </c>
      <c r="E19" s="148">
        <f t="shared" si="1"/>
        <v>3.5490605427974949E-2</v>
      </c>
      <c r="F19" s="150">
        <f t="shared" si="2"/>
        <v>0.96506550218340614</v>
      </c>
      <c r="H19" s="137">
        <v>585</v>
      </c>
      <c r="I19" s="148">
        <f t="shared" ref="I19" si="15">H19/$B$25</f>
        <v>4.9011394101876674E-2</v>
      </c>
      <c r="J19" s="149">
        <v>547</v>
      </c>
      <c r="K19" s="148">
        <f t="shared" si="4"/>
        <v>4.3921631604303839E-2</v>
      </c>
      <c r="L19" s="150">
        <f t="shared" si="5"/>
        <v>0.93504273504273505</v>
      </c>
    </row>
    <row r="20" spans="1:12" ht="15" customHeight="1" x14ac:dyDescent="0.25">
      <c r="A20" s="139" t="s">
        <v>54</v>
      </c>
      <c r="B20" s="137">
        <v>683</v>
      </c>
      <c r="C20" s="148">
        <f t="shared" si="0"/>
        <v>5.7221849865951746E-2</v>
      </c>
      <c r="D20" s="149">
        <v>671</v>
      </c>
      <c r="E20" s="148">
        <f t="shared" si="1"/>
        <v>5.3878272041111293E-2</v>
      </c>
      <c r="F20" s="150">
        <f t="shared" si="2"/>
        <v>0.98243045387994143</v>
      </c>
      <c r="H20" s="137">
        <v>843</v>
      </c>
      <c r="I20" s="148">
        <f t="shared" ref="I20" si="16">H20/$B$25</f>
        <v>7.0626675603217157E-2</v>
      </c>
      <c r="J20" s="149">
        <v>823</v>
      </c>
      <c r="K20" s="148">
        <f t="shared" si="4"/>
        <v>6.6083186124939783E-2</v>
      </c>
      <c r="L20" s="150">
        <f t="shared" si="5"/>
        <v>0.97627520759193354</v>
      </c>
    </row>
    <row r="21" spans="1:12" ht="15" customHeight="1" x14ac:dyDescent="0.25">
      <c r="A21" s="139" t="s">
        <v>55</v>
      </c>
      <c r="B21" s="137">
        <v>227</v>
      </c>
      <c r="C21" s="148">
        <f t="shared" si="0"/>
        <v>1.9018096514745307E-2</v>
      </c>
      <c r="D21" s="149">
        <v>222</v>
      </c>
      <c r="E21" s="148">
        <f t="shared" si="1"/>
        <v>1.7825598201381083E-2</v>
      </c>
      <c r="F21" s="150">
        <f t="shared" si="2"/>
        <v>0.97797356828193838</v>
      </c>
      <c r="H21" s="137">
        <v>278</v>
      </c>
      <c r="I21" s="148">
        <f t="shared" ref="I21" si="17">H21/$B$25</f>
        <v>2.3290884718498661E-2</v>
      </c>
      <c r="J21" s="149">
        <v>279</v>
      </c>
      <c r="K21" s="148">
        <f t="shared" si="4"/>
        <v>2.2402440982816765E-2</v>
      </c>
      <c r="L21" s="150">
        <f t="shared" si="5"/>
        <v>1.0035971223021583</v>
      </c>
    </row>
    <row r="22" spans="1:12" ht="15" customHeight="1" x14ac:dyDescent="0.25">
      <c r="A22" s="139" t="s">
        <v>56</v>
      </c>
      <c r="B22" s="137">
        <v>70</v>
      </c>
      <c r="C22" s="148">
        <f t="shared" si="0"/>
        <v>5.8646112600536189E-3</v>
      </c>
      <c r="D22" s="149">
        <v>73</v>
      </c>
      <c r="E22" s="148">
        <f t="shared" si="1"/>
        <v>5.8615705797334192E-3</v>
      </c>
      <c r="F22" s="150">
        <f t="shared" si="2"/>
        <v>1.0428571428571429</v>
      </c>
      <c r="H22" s="137">
        <v>94</v>
      </c>
      <c r="I22" s="148">
        <f t="shared" ref="I22" si="18">H22/$B$25</f>
        <v>7.8753351206434317E-3</v>
      </c>
      <c r="J22" s="149">
        <v>103</v>
      </c>
      <c r="K22" s="148">
        <f t="shared" si="4"/>
        <v>8.2704352015416736E-3</v>
      </c>
      <c r="L22" s="150">
        <f t="shared" si="5"/>
        <v>1.0957446808510638</v>
      </c>
    </row>
    <row r="23" spans="1:12" ht="15" customHeight="1" x14ac:dyDescent="0.25">
      <c r="A23" s="139" t="s">
        <v>108</v>
      </c>
      <c r="B23" s="137">
        <v>2028</v>
      </c>
      <c r="C23" s="148">
        <f t="shared" si="0"/>
        <v>0.16990616621983914</v>
      </c>
      <c r="D23" s="149">
        <v>2199</v>
      </c>
      <c r="E23" s="148">
        <f t="shared" si="1"/>
        <v>0.17656977677854505</v>
      </c>
      <c r="F23" s="150">
        <f t="shared" si="2"/>
        <v>1.084319526627219</v>
      </c>
      <c r="H23" s="137">
        <v>2363</v>
      </c>
      <c r="I23" s="148">
        <f t="shared" ref="I23" si="19">H23/$B$25</f>
        <v>0.19797252010723859</v>
      </c>
      <c r="J23" s="149">
        <v>2593</v>
      </c>
      <c r="K23" s="148">
        <f t="shared" si="4"/>
        <v>0.20820619881162677</v>
      </c>
      <c r="L23" s="150">
        <f t="shared" si="5"/>
        <v>1.0973338975878122</v>
      </c>
    </row>
    <row r="24" spans="1:12" ht="15" customHeight="1" x14ac:dyDescent="0.25">
      <c r="A24" s="139" t="s">
        <v>109</v>
      </c>
      <c r="B24" s="137">
        <v>1855</v>
      </c>
      <c r="C24" s="148">
        <f t="shared" si="0"/>
        <v>0.15541219839142092</v>
      </c>
      <c r="D24" s="149">
        <v>2076</v>
      </c>
      <c r="E24" s="148">
        <f t="shared" si="1"/>
        <v>0.16669343182913121</v>
      </c>
      <c r="F24" s="150">
        <f t="shared" si="2"/>
        <v>1.1191374663072777</v>
      </c>
      <c r="H24" s="137">
        <v>2209</v>
      </c>
      <c r="I24" s="148">
        <f t="shared" ref="I24" si="20">H24/$B$25</f>
        <v>0.18507037533512063</v>
      </c>
      <c r="J24" s="149">
        <v>2546</v>
      </c>
      <c r="K24" s="148">
        <f t="shared" si="4"/>
        <v>0.2044323109041272</v>
      </c>
      <c r="L24" s="150">
        <f t="shared" si="5"/>
        <v>1.1525577184246265</v>
      </c>
    </row>
    <row r="25" spans="1:12" ht="15" customHeight="1" x14ac:dyDescent="0.25">
      <c r="A25" s="140" t="s">
        <v>6</v>
      </c>
      <c r="B25" s="151">
        <f>SUM(B8:B24)</f>
        <v>11936</v>
      </c>
      <c r="C25" s="148"/>
      <c r="D25" s="152">
        <f>SUM(D8:D24)</f>
        <v>12454</v>
      </c>
      <c r="E25" s="148"/>
      <c r="F25" s="153">
        <f>D25/B25</f>
        <v>1.0433981233243967</v>
      </c>
      <c r="H25" s="151">
        <f>SUM(H8:H24)</f>
        <v>14530</v>
      </c>
      <c r="I25" s="148"/>
      <c r="J25" s="152">
        <f>SUM(J8:J24)</f>
        <v>15255</v>
      </c>
      <c r="K25" s="148"/>
      <c r="L25" s="153">
        <f>J25/H25</f>
        <v>1.0498967653131452</v>
      </c>
    </row>
    <row r="29" spans="1:12" ht="36" customHeight="1" x14ac:dyDescent="0.25"/>
  </sheetData>
  <mergeCells count="3">
    <mergeCell ref="B6:F6"/>
    <mergeCell ref="H6:L6"/>
    <mergeCell ref="A6:A7"/>
  </mergeCells>
  <conditionalFormatting sqref="E8:E24">
    <cfRule type="dataBar" priority="2">
      <dataBar>
        <cfvo type="min"/>
        <cfvo type="max"/>
        <color rgb="FF008AEF"/>
      </dataBar>
      <extLst>
        <ext xmlns:x14="http://schemas.microsoft.com/office/spreadsheetml/2009/9/main" uri="{B025F937-C7B1-47D3-B67F-A62EFF666E3E}">
          <x14:id>{4AA38ABF-8B64-478A-9E95-78B1456F07E2}</x14:id>
        </ext>
      </extLst>
    </cfRule>
  </conditionalFormatting>
  <conditionalFormatting sqref="K8:K24">
    <cfRule type="dataBar" priority="1">
      <dataBar>
        <cfvo type="min"/>
        <cfvo type="max"/>
        <color rgb="FF008AEF"/>
      </dataBar>
      <extLst>
        <ext xmlns:x14="http://schemas.microsoft.com/office/spreadsheetml/2009/9/main" uri="{B025F937-C7B1-47D3-B67F-A62EFF666E3E}">
          <x14:id>{C989E51D-B85F-4D91-A202-52E3FF4143B3}</x14:id>
        </ext>
      </extLst>
    </cfRule>
  </conditionalFormatting>
  <printOptions horizontalCentered="1"/>
  <pageMargins left="0.23622047244094491" right="0.23622047244094491" top="0.74803149606299213" bottom="0.74803149606299213" header="0.31496062992125984" footer="0.31496062992125984"/>
  <pageSetup scale="98" orientation="landscape" r:id="rId1"/>
  <drawing r:id="rId2"/>
  <extLst>
    <ext xmlns:x14="http://schemas.microsoft.com/office/spreadsheetml/2009/9/main" uri="{78C0D931-6437-407d-A8EE-F0AAD7539E65}">
      <x14:conditionalFormattings>
        <x14:conditionalFormatting xmlns:xm="http://schemas.microsoft.com/office/excel/2006/main">
          <x14:cfRule type="dataBar" id="{4AA38ABF-8B64-478A-9E95-78B1456F07E2}">
            <x14:dataBar minLength="0" maxLength="100" border="1" negativeBarBorderColorSameAsPositive="0">
              <x14:cfvo type="autoMin"/>
              <x14:cfvo type="autoMax"/>
              <x14:borderColor rgb="FF008AEF"/>
              <x14:negativeFillColor rgb="FFFF0000"/>
              <x14:negativeBorderColor rgb="FFFF0000"/>
              <x14:axisColor rgb="FF000000"/>
            </x14:dataBar>
          </x14:cfRule>
          <xm:sqref>E8:E24</xm:sqref>
        </x14:conditionalFormatting>
        <x14:conditionalFormatting xmlns:xm="http://schemas.microsoft.com/office/excel/2006/main">
          <x14:cfRule type="dataBar" id="{C989E51D-B85F-4D91-A202-52E3FF4143B3}">
            <x14:dataBar minLength="0" maxLength="100" border="1" negativeBarBorderColorSameAsPositive="0">
              <x14:cfvo type="autoMin"/>
              <x14:cfvo type="autoMax"/>
              <x14:borderColor rgb="FF008AEF"/>
              <x14:negativeFillColor rgb="FFFF0000"/>
              <x14:negativeBorderColor rgb="FFFF0000"/>
              <x14:axisColor rgb="FF000000"/>
            </x14:dataBar>
          </x14:cfRule>
          <xm:sqref>K8:K24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98C72-3407-4F15-A296-1836327B8D65}">
  <sheetPr>
    <pageSetUpPr fitToPage="1"/>
  </sheetPr>
  <dimension ref="A4:P28"/>
  <sheetViews>
    <sheetView workbookViewId="0">
      <selection activeCell="A4" sqref="A4"/>
    </sheetView>
  </sheetViews>
  <sheetFormatPr baseColWidth="10" defaultColWidth="7.7109375" defaultRowHeight="15" customHeight="1" x14ac:dyDescent="0.25"/>
  <cols>
    <col min="1" max="1" width="33.85546875" style="1" bestFit="1" customWidth="1"/>
    <col min="2" max="3" width="7.7109375" style="1" customWidth="1"/>
    <col min="4" max="4" width="9.42578125" style="1" customWidth="1"/>
    <col min="5" max="6" width="7.7109375" style="1" customWidth="1"/>
    <col min="7" max="7" width="9.42578125" style="1" customWidth="1"/>
    <col min="8" max="8" width="7.5703125" style="1" bestFit="1" customWidth="1"/>
    <col min="9" max="9" width="2.28515625" style="1" customWidth="1"/>
    <col min="10" max="11" width="7.7109375" style="1"/>
    <col min="12" max="12" width="8.7109375" style="1" customWidth="1"/>
    <col min="13" max="14" width="7.7109375" style="1"/>
    <col min="15" max="15" width="9.7109375" style="1" customWidth="1"/>
    <col min="16" max="16384" width="7.7109375" style="1"/>
  </cols>
  <sheetData>
    <row r="4" spans="1:16" ht="15" customHeight="1" x14ac:dyDescent="0.25">
      <c r="A4" s="133" t="s">
        <v>236</v>
      </c>
      <c r="B4" s="133"/>
      <c r="C4" s="133"/>
      <c r="D4" s="133"/>
      <c r="E4" s="133"/>
      <c r="F4" s="133"/>
      <c r="G4" s="133"/>
      <c r="H4" s="133"/>
    </row>
    <row r="5" spans="1:16" ht="48" customHeight="1" x14ac:dyDescent="0.25">
      <c r="A5" s="320" t="s">
        <v>42</v>
      </c>
      <c r="B5" s="322" t="s">
        <v>27</v>
      </c>
      <c r="C5" s="322"/>
      <c r="D5" s="322"/>
      <c r="E5" s="322" t="s">
        <v>26</v>
      </c>
      <c r="F5" s="322"/>
      <c r="G5" s="322"/>
      <c r="H5" s="349" t="s">
        <v>6</v>
      </c>
      <c r="J5" s="322" t="s">
        <v>27</v>
      </c>
      <c r="K5" s="322"/>
      <c r="L5" s="322"/>
      <c r="M5" s="322" t="s">
        <v>26</v>
      </c>
      <c r="N5" s="322"/>
      <c r="O5" s="322"/>
      <c r="P5" s="349" t="s">
        <v>6</v>
      </c>
    </row>
    <row r="6" spans="1:16" ht="30" customHeight="1" x14ac:dyDescent="0.25">
      <c r="A6" s="321"/>
      <c r="B6" s="143" t="s">
        <v>211</v>
      </c>
      <c r="C6" s="143" t="s">
        <v>222</v>
      </c>
      <c r="D6" s="144" t="s">
        <v>240</v>
      </c>
      <c r="E6" s="143" t="s">
        <v>211</v>
      </c>
      <c r="F6" s="143" t="s">
        <v>222</v>
      </c>
      <c r="G6" s="144" t="s">
        <v>241</v>
      </c>
      <c r="H6" s="350"/>
      <c r="I6" s="145"/>
      <c r="J6" s="143" t="s">
        <v>211</v>
      </c>
      <c r="K6" s="143" t="s">
        <v>222</v>
      </c>
      <c r="L6" s="144" t="s">
        <v>240</v>
      </c>
      <c r="M6" s="143" t="s">
        <v>211</v>
      </c>
      <c r="N6" s="143" t="s">
        <v>222</v>
      </c>
      <c r="O6" s="144" t="s">
        <v>241</v>
      </c>
      <c r="P6" s="350"/>
    </row>
    <row r="7" spans="1:16" ht="15" customHeight="1" x14ac:dyDescent="0.25">
      <c r="A7" s="139" t="s">
        <v>43</v>
      </c>
      <c r="B7" s="137">
        <v>906</v>
      </c>
      <c r="C7" s="137">
        <v>15</v>
      </c>
      <c r="D7" s="138">
        <v>921</v>
      </c>
      <c r="E7" s="137">
        <v>5099</v>
      </c>
      <c r="F7" s="137">
        <v>176</v>
      </c>
      <c r="G7" s="138">
        <v>5275</v>
      </c>
      <c r="H7" s="138">
        <v>6196</v>
      </c>
      <c r="J7" s="141">
        <f t="shared" ref="J7:J24" si="0">B7/H7</f>
        <v>0.14622336991607487</v>
      </c>
      <c r="K7" s="141">
        <f t="shared" ref="K7:K24" si="1">C7/H7</f>
        <v>2.4209167204648158E-3</v>
      </c>
      <c r="L7" s="142">
        <f>SUM(J7:K7)</f>
        <v>0.1486442866365397</v>
      </c>
      <c r="M7" s="141">
        <f t="shared" ref="M7:M24" si="2">E7/H7</f>
        <v>0.82295029051000645</v>
      </c>
      <c r="N7" s="141">
        <f t="shared" ref="N7:N24" si="3">F7/H7</f>
        <v>2.8405422853453842E-2</v>
      </c>
      <c r="O7" s="142">
        <f>SUM(M7:N7)</f>
        <v>0.85135571336346028</v>
      </c>
      <c r="P7" s="138">
        <v>6196</v>
      </c>
    </row>
    <row r="8" spans="1:16" ht="15" customHeight="1" x14ac:dyDescent="0.25">
      <c r="A8" s="139" t="s">
        <v>44</v>
      </c>
      <c r="B8" s="137">
        <v>1547</v>
      </c>
      <c r="C8" s="137">
        <v>54</v>
      </c>
      <c r="D8" s="138">
        <v>1601</v>
      </c>
      <c r="E8" s="137">
        <v>7497</v>
      </c>
      <c r="F8" s="137">
        <v>334</v>
      </c>
      <c r="G8" s="138">
        <v>7831</v>
      </c>
      <c r="H8" s="138">
        <v>9432</v>
      </c>
      <c r="J8" s="141">
        <f t="shared" si="0"/>
        <v>0.1640161153519932</v>
      </c>
      <c r="K8" s="141">
        <f t="shared" si="1"/>
        <v>5.7251908396946565E-3</v>
      </c>
      <c r="L8" s="142">
        <f t="shared" ref="L8:L24" si="4">SUM(J8:K8)</f>
        <v>0.16974130619168787</v>
      </c>
      <c r="M8" s="141">
        <f t="shared" si="2"/>
        <v>0.79484732824427484</v>
      </c>
      <c r="N8" s="141">
        <f t="shared" si="3"/>
        <v>3.5411365564037317E-2</v>
      </c>
      <c r="O8" s="138">
        <v>7831</v>
      </c>
      <c r="P8" s="138">
        <v>9432</v>
      </c>
    </row>
    <row r="9" spans="1:16" ht="15" customHeight="1" x14ac:dyDescent="0.25">
      <c r="A9" s="139" t="s">
        <v>45</v>
      </c>
      <c r="B9" s="137">
        <v>2157</v>
      </c>
      <c r="C9" s="137">
        <v>55</v>
      </c>
      <c r="D9" s="138">
        <v>2212</v>
      </c>
      <c r="E9" s="137">
        <v>10007</v>
      </c>
      <c r="F9" s="137">
        <v>380</v>
      </c>
      <c r="G9" s="138">
        <v>10387</v>
      </c>
      <c r="H9" s="138">
        <v>12599</v>
      </c>
      <c r="J9" s="141">
        <f t="shared" si="0"/>
        <v>0.17120406381458847</v>
      </c>
      <c r="K9" s="141">
        <f t="shared" si="1"/>
        <v>4.3654258274466225E-3</v>
      </c>
      <c r="L9" s="142">
        <f t="shared" si="4"/>
        <v>0.17556948964203509</v>
      </c>
      <c r="M9" s="141">
        <f t="shared" si="2"/>
        <v>0.79426938645924283</v>
      </c>
      <c r="N9" s="141">
        <f t="shared" si="3"/>
        <v>3.0161123898722123E-2</v>
      </c>
      <c r="O9" s="138">
        <v>10387</v>
      </c>
      <c r="P9" s="138">
        <v>12599</v>
      </c>
    </row>
    <row r="10" spans="1:16" ht="15" customHeight="1" x14ac:dyDescent="0.25">
      <c r="A10" s="139" t="s">
        <v>46</v>
      </c>
      <c r="B10" s="137">
        <v>1252</v>
      </c>
      <c r="C10" s="137">
        <v>68</v>
      </c>
      <c r="D10" s="138">
        <v>1320</v>
      </c>
      <c r="E10" s="137">
        <v>5844</v>
      </c>
      <c r="F10" s="137">
        <v>328</v>
      </c>
      <c r="G10" s="138">
        <v>6172</v>
      </c>
      <c r="H10" s="138">
        <v>7492</v>
      </c>
      <c r="J10" s="141">
        <f t="shared" si="0"/>
        <v>0.16711158569140416</v>
      </c>
      <c r="K10" s="141">
        <f t="shared" si="1"/>
        <v>9.0763481046449539E-3</v>
      </c>
      <c r="L10" s="142">
        <f t="shared" si="4"/>
        <v>0.17618793379604911</v>
      </c>
      <c r="M10" s="141">
        <f t="shared" si="2"/>
        <v>0.78003203416978106</v>
      </c>
      <c r="N10" s="141">
        <f t="shared" si="3"/>
        <v>4.3780032034169782E-2</v>
      </c>
      <c r="O10" s="138">
        <v>6172</v>
      </c>
      <c r="P10" s="138">
        <v>7492</v>
      </c>
    </row>
    <row r="11" spans="1:16" ht="15" customHeight="1" x14ac:dyDescent="0.25">
      <c r="A11" s="139" t="s">
        <v>47</v>
      </c>
      <c r="B11" s="137">
        <v>1961</v>
      </c>
      <c r="C11" s="137">
        <v>65</v>
      </c>
      <c r="D11" s="138">
        <v>2026</v>
      </c>
      <c r="E11" s="137">
        <v>9590</v>
      </c>
      <c r="F11" s="137">
        <v>409</v>
      </c>
      <c r="G11" s="138">
        <v>9999</v>
      </c>
      <c r="H11" s="138">
        <v>12025</v>
      </c>
      <c r="J11" s="141">
        <f t="shared" si="0"/>
        <v>0.16307692307692306</v>
      </c>
      <c r="K11" s="141">
        <f t="shared" si="1"/>
        <v>5.4054054054054057E-3</v>
      </c>
      <c r="L11" s="142">
        <f t="shared" si="4"/>
        <v>0.16848232848232847</v>
      </c>
      <c r="M11" s="141">
        <f t="shared" si="2"/>
        <v>0.79750519750519755</v>
      </c>
      <c r="N11" s="141">
        <f t="shared" si="3"/>
        <v>3.4012474012474016E-2</v>
      </c>
      <c r="O11" s="138">
        <v>9999</v>
      </c>
      <c r="P11" s="138">
        <v>12025</v>
      </c>
    </row>
    <row r="12" spans="1:16" ht="15" customHeight="1" x14ac:dyDescent="0.25">
      <c r="A12" s="139" t="s">
        <v>48</v>
      </c>
      <c r="B12" s="137">
        <v>5627</v>
      </c>
      <c r="C12" s="137">
        <v>225</v>
      </c>
      <c r="D12" s="138">
        <v>5852</v>
      </c>
      <c r="E12" s="137">
        <v>23337</v>
      </c>
      <c r="F12" s="137">
        <v>1102</v>
      </c>
      <c r="G12" s="138">
        <v>24439</v>
      </c>
      <c r="H12" s="138">
        <v>30291</v>
      </c>
      <c r="J12" s="141">
        <f t="shared" si="0"/>
        <v>0.18576474860519626</v>
      </c>
      <c r="K12" s="141">
        <f t="shared" si="1"/>
        <v>7.4279488957115971E-3</v>
      </c>
      <c r="L12" s="142">
        <f t="shared" si="4"/>
        <v>0.19319269750090787</v>
      </c>
      <c r="M12" s="141">
        <f t="shared" si="2"/>
        <v>0.77042685946320688</v>
      </c>
      <c r="N12" s="141">
        <f t="shared" si="3"/>
        <v>3.6380443035885245E-2</v>
      </c>
      <c r="O12" s="138">
        <v>24439</v>
      </c>
      <c r="P12" s="138">
        <v>30291</v>
      </c>
    </row>
    <row r="13" spans="1:16" ht="15" customHeight="1" x14ac:dyDescent="0.25">
      <c r="A13" s="139" t="s">
        <v>49</v>
      </c>
      <c r="B13" s="137">
        <v>3671</v>
      </c>
      <c r="C13" s="137">
        <v>203</v>
      </c>
      <c r="D13" s="138">
        <v>3874</v>
      </c>
      <c r="E13" s="137">
        <v>14886</v>
      </c>
      <c r="F13" s="137">
        <v>561</v>
      </c>
      <c r="G13" s="138">
        <v>15447</v>
      </c>
      <c r="H13" s="138">
        <v>19321</v>
      </c>
      <c r="J13" s="141">
        <f t="shared" si="0"/>
        <v>0.19000051757155426</v>
      </c>
      <c r="K13" s="141">
        <f t="shared" si="1"/>
        <v>1.0506702551627762E-2</v>
      </c>
      <c r="L13" s="142">
        <f t="shared" si="4"/>
        <v>0.20050722012318201</v>
      </c>
      <c r="M13" s="141">
        <f t="shared" si="2"/>
        <v>0.77045701568241809</v>
      </c>
      <c r="N13" s="141">
        <f t="shared" si="3"/>
        <v>2.9035764194399877E-2</v>
      </c>
      <c r="O13" s="138">
        <v>15447</v>
      </c>
      <c r="P13" s="138">
        <v>19321</v>
      </c>
    </row>
    <row r="14" spans="1:16" ht="15" customHeight="1" x14ac:dyDescent="0.25">
      <c r="A14" s="139" t="s">
        <v>50</v>
      </c>
      <c r="B14" s="137">
        <v>2066</v>
      </c>
      <c r="C14" s="137">
        <v>91</v>
      </c>
      <c r="D14" s="138">
        <v>2157</v>
      </c>
      <c r="E14" s="137">
        <v>11200</v>
      </c>
      <c r="F14" s="137">
        <v>473</v>
      </c>
      <c r="G14" s="138">
        <v>11673</v>
      </c>
      <c r="H14" s="138">
        <v>13830</v>
      </c>
      <c r="J14" s="141">
        <f t="shared" si="0"/>
        <v>0.14938539407086046</v>
      </c>
      <c r="K14" s="141">
        <f t="shared" si="1"/>
        <v>6.5798987707881415E-3</v>
      </c>
      <c r="L14" s="142">
        <f t="shared" si="4"/>
        <v>0.15596529284164859</v>
      </c>
      <c r="M14" s="141">
        <f t="shared" si="2"/>
        <v>0.8098336948662328</v>
      </c>
      <c r="N14" s="141">
        <f t="shared" si="3"/>
        <v>3.4201012292118582E-2</v>
      </c>
      <c r="O14" s="138">
        <v>11673</v>
      </c>
      <c r="P14" s="138">
        <v>13830</v>
      </c>
    </row>
    <row r="15" spans="1:16" ht="15" customHeight="1" x14ac:dyDescent="0.25">
      <c r="A15" s="139" t="s">
        <v>140</v>
      </c>
      <c r="B15" s="137">
        <v>1340</v>
      </c>
      <c r="C15" s="137">
        <v>64</v>
      </c>
      <c r="D15" s="138">
        <v>1404</v>
      </c>
      <c r="E15" s="137">
        <v>6155</v>
      </c>
      <c r="F15" s="137">
        <v>283</v>
      </c>
      <c r="G15" s="138">
        <v>6438</v>
      </c>
      <c r="H15" s="138">
        <v>7842</v>
      </c>
      <c r="J15" s="141">
        <f t="shared" si="0"/>
        <v>0.17087477684264218</v>
      </c>
      <c r="K15" s="141">
        <f t="shared" si="1"/>
        <v>8.1611833715888801E-3</v>
      </c>
      <c r="L15" s="142">
        <f t="shared" si="4"/>
        <v>0.17903596021423107</v>
      </c>
      <c r="M15" s="141">
        <f t="shared" si="2"/>
        <v>0.78487630706452438</v>
      </c>
      <c r="N15" s="141">
        <f t="shared" si="3"/>
        <v>3.6087732721244582E-2</v>
      </c>
      <c r="O15" s="138">
        <v>6438</v>
      </c>
      <c r="P15" s="138">
        <v>7842</v>
      </c>
    </row>
    <row r="16" spans="1:16" ht="15" customHeight="1" x14ac:dyDescent="0.25">
      <c r="A16" s="139" t="s">
        <v>51</v>
      </c>
      <c r="B16" s="137">
        <v>3277</v>
      </c>
      <c r="C16" s="137">
        <v>123</v>
      </c>
      <c r="D16" s="138">
        <v>3400</v>
      </c>
      <c r="E16" s="137">
        <v>17021</v>
      </c>
      <c r="F16" s="137">
        <v>735</v>
      </c>
      <c r="G16" s="138">
        <v>17756</v>
      </c>
      <c r="H16" s="138">
        <v>21156</v>
      </c>
      <c r="J16" s="141">
        <f t="shared" si="0"/>
        <v>0.15489695594630365</v>
      </c>
      <c r="K16" s="141">
        <f t="shared" si="1"/>
        <v>5.8139534883720929E-3</v>
      </c>
      <c r="L16" s="142">
        <f t="shared" si="4"/>
        <v>0.16071090943467575</v>
      </c>
      <c r="M16" s="141">
        <f t="shared" si="2"/>
        <v>0.80454717337871051</v>
      </c>
      <c r="N16" s="141">
        <f t="shared" si="3"/>
        <v>3.4741917186613729E-2</v>
      </c>
      <c r="O16" s="138">
        <v>17756</v>
      </c>
      <c r="P16" s="138">
        <v>21156</v>
      </c>
    </row>
    <row r="17" spans="1:16" ht="15" customHeight="1" x14ac:dyDescent="0.25">
      <c r="A17" s="139" t="s">
        <v>52</v>
      </c>
      <c r="B17" s="137">
        <v>2906</v>
      </c>
      <c r="C17" s="137">
        <v>186</v>
      </c>
      <c r="D17" s="138">
        <v>3092</v>
      </c>
      <c r="E17" s="137">
        <v>14985</v>
      </c>
      <c r="F17" s="137">
        <v>685</v>
      </c>
      <c r="G17" s="138">
        <v>15670</v>
      </c>
      <c r="H17" s="138">
        <v>18762</v>
      </c>
      <c r="J17" s="141">
        <f t="shared" si="0"/>
        <v>0.15488753864193583</v>
      </c>
      <c r="K17" s="141">
        <f t="shared" si="1"/>
        <v>9.9136552606331942E-3</v>
      </c>
      <c r="L17" s="142">
        <f t="shared" si="4"/>
        <v>0.16480119390256903</v>
      </c>
      <c r="M17" s="141">
        <f t="shared" si="2"/>
        <v>0.79868883914294853</v>
      </c>
      <c r="N17" s="141">
        <f t="shared" si="3"/>
        <v>3.6509966954482463E-2</v>
      </c>
      <c r="O17" s="138">
        <v>15670</v>
      </c>
      <c r="P17" s="138">
        <v>18762</v>
      </c>
    </row>
    <row r="18" spans="1:16" ht="15" customHeight="1" x14ac:dyDescent="0.25">
      <c r="A18" s="139" t="s">
        <v>53</v>
      </c>
      <c r="B18" s="137">
        <v>1631</v>
      </c>
      <c r="C18" s="137">
        <v>71</v>
      </c>
      <c r="D18" s="138">
        <v>1702</v>
      </c>
      <c r="E18" s="137">
        <v>6708</v>
      </c>
      <c r="F18" s="137">
        <v>387</v>
      </c>
      <c r="G18" s="138">
        <v>7095</v>
      </c>
      <c r="H18" s="138">
        <v>8797</v>
      </c>
      <c r="J18" s="141">
        <f t="shared" si="0"/>
        <v>0.18540411503921791</v>
      </c>
      <c r="K18" s="141">
        <f t="shared" si="1"/>
        <v>8.0709332727066044E-3</v>
      </c>
      <c r="L18" s="142">
        <f t="shared" si="4"/>
        <v>0.19347504831192452</v>
      </c>
      <c r="M18" s="141">
        <f t="shared" si="2"/>
        <v>0.76253268159599863</v>
      </c>
      <c r="N18" s="141">
        <f t="shared" si="3"/>
        <v>4.3992270092076846E-2</v>
      </c>
      <c r="O18" s="138">
        <v>7095</v>
      </c>
      <c r="P18" s="138">
        <v>8797</v>
      </c>
    </row>
    <row r="19" spans="1:16" ht="15" customHeight="1" x14ac:dyDescent="0.25">
      <c r="A19" s="139" t="s">
        <v>54</v>
      </c>
      <c r="B19" s="137">
        <v>2872</v>
      </c>
      <c r="C19" s="137">
        <v>131</v>
      </c>
      <c r="D19" s="138">
        <v>3003</v>
      </c>
      <c r="E19" s="137">
        <v>15069</v>
      </c>
      <c r="F19" s="137">
        <v>552</v>
      </c>
      <c r="G19" s="138">
        <v>15621</v>
      </c>
      <c r="H19" s="138">
        <v>18624</v>
      </c>
      <c r="J19" s="141">
        <f t="shared" si="0"/>
        <v>0.15420962199312716</v>
      </c>
      <c r="K19" s="141">
        <f t="shared" si="1"/>
        <v>7.0339347079037802E-3</v>
      </c>
      <c r="L19" s="142">
        <f t="shared" si="4"/>
        <v>0.16124355670103094</v>
      </c>
      <c r="M19" s="141">
        <f t="shared" si="2"/>
        <v>0.80911726804123707</v>
      </c>
      <c r="N19" s="141">
        <f t="shared" si="3"/>
        <v>2.9639175257731958E-2</v>
      </c>
      <c r="O19" s="138">
        <v>15621</v>
      </c>
      <c r="P19" s="138">
        <v>18624</v>
      </c>
    </row>
    <row r="20" spans="1:16" ht="15" customHeight="1" x14ac:dyDescent="0.25">
      <c r="A20" s="139" t="s">
        <v>55</v>
      </c>
      <c r="B20" s="137">
        <v>669</v>
      </c>
      <c r="C20" s="137">
        <v>37</v>
      </c>
      <c r="D20" s="138">
        <v>706</v>
      </c>
      <c r="E20" s="137">
        <v>2547</v>
      </c>
      <c r="F20" s="137">
        <v>190</v>
      </c>
      <c r="G20" s="138">
        <v>2737</v>
      </c>
      <c r="H20" s="138">
        <v>3443</v>
      </c>
      <c r="J20" s="141">
        <f t="shared" si="0"/>
        <v>0.19430729015393552</v>
      </c>
      <c r="K20" s="141">
        <f t="shared" si="1"/>
        <v>1.0746442056346209E-2</v>
      </c>
      <c r="L20" s="142">
        <f t="shared" si="4"/>
        <v>0.20505373221028173</v>
      </c>
      <c r="M20" s="141">
        <f t="shared" si="2"/>
        <v>0.73976183560848097</v>
      </c>
      <c r="N20" s="141">
        <f t="shared" si="3"/>
        <v>5.5184432181237295E-2</v>
      </c>
      <c r="O20" s="138">
        <v>2737</v>
      </c>
      <c r="P20" s="138">
        <v>3443</v>
      </c>
    </row>
    <row r="21" spans="1:16" ht="15" customHeight="1" x14ac:dyDescent="0.25">
      <c r="A21" s="139" t="s">
        <v>56</v>
      </c>
      <c r="B21" s="137">
        <v>540</v>
      </c>
      <c r="C21" s="137">
        <v>14</v>
      </c>
      <c r="D21" s="138">
        <v>554</v>
      </c>
      <c r="E21" s="137">
        <v>2389</v>
      </c>
      <c r="F21" s="137">
        <v>56</v>
      </c>
      <c r="G21" s="138">
        <v>2445</v>
      </c>
      <c r="H21" s="138">
        <v>2999</v>
      </c>
      <c r="J21" s="141">
        <f t="shared" si="0"/>
        <v>0.1800600200066689</v>
      </c>
      <c r="K21" s="141">
        <f t="shared" si="1"/>
        <v>4.6682227409136383E-3</v>
      </c>
      <c r="L21" s="142">
        <f t="shared" si="4"/>
        <v>0.18472824274758254</v>
      </c>
      <c r="M21" s="141">
        <f t="shared" si="2"/>
        <v>0.79659886628876297</v>
      </c>
      <c r="N21" s="141">
        <f t="shared" si="3"/>
        <v>1.8672890963654553E-2</v>
      </c>
      <c r="O21" s="138">
        <v>2445</v>
      </c>
      <c r="P21" s="138">
        <v>2999</v>
      </c>
    </row>
    <row r="22" spans="1:16" ht="15" customHeight="1" x14ac:dyDescent="0.25">
      <c r="A22" s="139" t="s">
        <v>108</v>
      </c>
      <c r="B22" s="137">
        <v>7233</v>
      </c>
      <c r="C22" s="137">
        <v>229</v>
      </c>
      <c r="D22" s="138">
        <v>7462</v>
      </c>
      <c r="E22" s="137">
        <v>34827</v>
      </c>
      <c r="F22" s="137">
        <v>1799</v>
      </c>
      <c r="G22" s="138">
        <v>36626</v>
      </c>
      <c r="H22" s="138">
        <v>44088</v>
      </c>
      <c r="J22" s="141">
        <f t="shared" si="0"/>
        <v>0.16405824714207948</v>
      </c>
      <c r="K22" s="141">
        <f t="shared" si="1"/>
        <v>5.1941571402649243E-3</v>
      </c>
      <c r="L22" s="142">
        <f t="shared" si="4"/>
        <v>0.16925240428234439</v>
      </c>
      <c r="M22" s="141">
        <f t="shared" si="2"/>
        <v>0.78994284158954819</v>
      </c>
      <c r="N22" s="141">
        <f t="shared" si="3"/>
        <v>4.0804754128107419E-2</v>
      </c>
      <c r="O22" s="138">
        <v>36626</v>
      </c>
      <c r="P22" s="138">
        <v>44088</v>
      </c>
    </row>
    <row r="23" spans="1:16" ht="15" customHeight="1" x14ac:dyDescent="0.25">
      <c r="A23" s="139" t="s">
        <v>109</v>
      </c>
      <c r="B23" s="137">
        <v>8799</v>
      </c>
      <c r="C23" s="137">
        <v>334</v>
      </c>
      <c r="D23" s="138">
        <v>9133</v>
      </c>
      <c r="E23" s="137">
        <v>35632</v>
      </c>
      <c r="F23" s="137">
        <v>1521</v>
      </c>
      <c r="G23" s="138">
        <v>37153</v>
      </c>
      <c r="H23" s="138">
        <v>46286</v>
      </c>
      <c r="J23" s="141">
        <f t="shared" si="0"/>
        <v>0.19010067839087413</v>
      </c>
      <c r="K23" s="141">
        <f t="shared" si="1"/>
        <v>7.2160048394762999E-3</v>
      </c>
      <c r="L23" s="142">
        <f t="shared" si="4"/>
        <v>0.19731668323035043</v>
      </c>
      <c r="M23" s="141">
        <f t="shared" si="2"/>
        <v>0.76982240850365125</v>
      </c>
      <c r="N23" s="141">
        <f t="shared" si="3"/>
        <v>3.2860908265998356E-2</v>
      </c>
      <c r="O23" s="138">
        <v>37153</v>
      </c>
      <c r="P23" s="138">
        <v>46286</v>
      </c>
    </row>
    <row r="24" spans="1:16" ht="15" customHeight="1" x14ac:dyDescent="0.25">
      <c r="A24" s="140" t="s">
        <v>6</v>
      </c>
      <c r="B24" s="138">
        <v>48454</v>
      </c>
      <c r="C24" s="138">
        <v>1965</v>
      </c>
      <c r="D24" s="138">
        <v>50419</v>
      </c>
      <c r="E24" s="138">
        <v>222793</v>
      </c>
      <c r="F24" s="138">
        <v>9971</v>
      </c>
      <c r="G24" s="138">
        <v>232764</v>
      </c>
      <c r="H24" s="138">
        <v>283183</v>
      </c>
      <c r="J24" s="141">
        <f t="shared" si="0"/>
        <v>0.1711049038960672</v>
      </c>
      <c r="K24" s="141">
        <f t="shared" si="1"/>
        <v>6.9389758566015614E-3</v>
      </c>
      <c r="L24" s="142">
        <f t="shared" si="4"/>
        <v>0.17804387975266875</v>
      </c>
      <c r="M24" s="141">
        <f t="shared" si="2"/>
        <v>0.7867456732925352</v>
      </c>
      <c r="N24" s="141">
        <f t="shared" si="3"/>
        <v>3.5210446954796012E-2</v>
      </c>
      <c r="O24" s="138">
        <v>232764</v>
      </c>
      <c r="P24" s="138">
        <v>283183</v>
      </c>
    </row>
    <row r="28" spans="1:16" ht="36" customHeight="1" x14ac:dyDescent="0.25"/>
  </sheetData>
  <mergeCells count="7">
    <mergeCell ref="A5:A6"/>
    <mergeCell ref="J5:L5"/>
    <mergeCell ref="M5:O5"/>
    <mergeCell ref="H5:H6"/>
    <mergeCell ref="P5:P6"/>
    <mergeCell ref="B5:D5"/>
    <mergeCell ref="E5:G5"/>
  </mergeCells>
  <printOptions horizontalCentered="1"/>
  <pageMargins left="0.23622047244094491" right="0.23622047244094491" top="0.74803149606299213" bottom="0.74803149606299213" header="0.31496062992125984" footer="0.31496062992125984"/>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4:AF29"/>
  <sheetViews>
    <sheetView zoomScale="80" zoomScaleNormal="80" workbookViewId="0">
      <selection activeCell="E27" sqref="E27"/>
    </sheetView>
  </sheetViews>
  <sheetFormatPr baseColWidth="10" defaultColWidth="10.85546875" defaultRowHeight="15" customHeight="1" x14ac:dyDescent="0.25"/>
  <cols>
    <col min="1" max="1" width="20.42578125" style="1" customWidth="1"/>
    <col min="2" max="2" width="12.140625" style="39" bestFit="1" customWidth="1"/>
    <col min="3" max="3" width="8" style="39" bestFit="1" customWidth="1"/>
    <col min="4" max="4" width="12.140625" style="4" bestFit="1" customWidth="1"/>
    <col min="5" max="5" width="11" style="4" bestFit="1" customWidth="1"/>
    <col min="6" max="6" width="9.85546875" style="1" customWidth="1"/>
    <col min="7" max="7" width="2.5703125" style="1" customWidth="1"/>
    <col min="8" max="8" width="11" style="1" bestFit="1" customWidth="1"/>
    <col min="9" max="9" width="10.85546875" style="1"/>
    <col min="10" max="10" width="11" style="1" bestFit="1" customWidth="1"/>
    <col min="11" max="16384" width="10.85546875" style="1"/>
  </cols>
  <sheetData>
    <row r="4" spans="1:32" ht="30" customHeight="1" x14ac:dyDescent="0.25">
      <c r="A4" s="177" t="s">
        <v>253</v>
      </c>
      <c r="H4" s="39"/>
      <c r="I4" s="39"/>
      <c r="J4" s="4"/>
      <c r="K4" s="2"/>
      <c r="N4" s="76"/>
    </row>
    <row r="5" spans="1:32" ht="11.25" customHeight="1" x14ac:dyDescent="0.25">
      <c r="A5" s="177"/>
      <c r="H5" s="39"/>
      <c r="I5" s="39"/>
      <c r="J5" s="4"/>
      <c r="K5" s="2"/>
      <c r="N5" s="76"/>
    </row>
    <row r="6" spans="1:32" ht="30" customHeight="1" x14ac:dyDescent="0.25">
      <c r="A6" s="284" t="s">
        <v>254</v>
      </c>
      <c r="B6" s="284"/>
      <c r="C6" s="284"/>
      <c r="D6" s="284"/>
      <c r="E6" s="284"/>
      <c r="F6" s="284"/>
      <c r="H6" s="284" t="s">
        <v>226</v>
      </c>
      <c r="I6" s="284"/>
      <c r="J6" s="284"/>
      <c r="K6" s="284"/>
      <c r="L6" s="284"/>
      <c r="N6" s="76"/>
    </row>
    <row r="7" spans="1:32" ht="15" customHeight="1" x14ac:dyDescent="0.25">
      <c r="A7" s="133"/>
      <c r="H7" s="39"/>
      <c r="I7" s="39"/>
      <c r="J7" s="4"/>
      <c r="K7" s="2"/>
      <c r="N7" s="76"/>
    </row>
    <row r="8" spans="1:32" ht="15" customHeight="1" x14ac:dyDescent="0.25">
      <c r="A8" s="287" t="s">
        <v>42</v>
      </c>
      <c r="B8" s="285" t="s">
        <v>231</v>
      </c>
      <c r="C8" s="285"/>
      <c r="D8" s="285" t="s">
        <v>232</v>
      </c>
      <c r="E8" s="285"/>
      <c r="F8" s="288" t="s">
        <v>252</v>
      </c>
      <c r="H8" s="285" t="s">
        <v>231</v>
      </c>
      <c r="I8" s="285"/>
      <c r="J8" s="285" t="s">
        <v>232</v>
      </c>
      <c r="K8" s="285"/>
      <c r="L8" s="286" t="s">
        <v>252</v>
      </c>
    </row>
    <row r="9" spans="1:32" ht="15" customHeight="1" x14ac:dyDescent="0.2">
      <c r="A9" s="287"/>
      <c r="B9" s="176" t="s">
        <v>233</v>
      </c>
      <c r="C9" s="176" t="s">
        <v>5</v>
      </c>
      <c r="D9" s="176" t="s">
        <v>233</v>
      </c>
      <c r="E9" s="176" t="s">
        <v>5</v>
      </c>
      <c r="F9" s="288"/>
      <c r="H9" s="176" t="s">
        <v>226</v>
      </c>
      <c r="I9" s="176" t="s">
        <v>5</v>
      </c>
      <c r="J9" s="176" t="s">
        <v>226</v>
      </c>
      <c r="K9" s="176" t="s">
        <v>5</v>
      </c>
      <c r="L9" s="286"/>
      <c r="P9" s="273"/>
      <c r="Q9" s="272"/>
      <c r="R9" s="273"/>
      <c r="S9" s="272"/>
      <c r="T9" s="273"/>
      <c r="U9" s="273"/>
      <c r="V9" s="273"/>
      <c r="W9" s="273"/>
      <c r="X9" s="273"/>
      <c r="Y9" s="273"/>
      <c r="Z9" s="273"/>
      <c r="AA9" s="273"/>
      <c r="AB9" s="273"/>
      <c r="AC9" s="273"/>
      <c r="AD9" s="273"/>
      <c r="AE9" s="273"/>
      <c r="AF9" s="273"/>
    </row>
    <row r="10" spans="1:32" ht="24.95" customHeight="1" x14ac:dyDescent="0.2">
      <c r="A10" s="179" t="s">
        <v>43</v>
      </c>
      <c r="B10" s="132">
        <v>6069</v>
      </c>
      <c r="C10" s="131">
        <f>B10/$B$27</f>
        <v>1.689098924587536E-2</v>
      </c>
      <c r="D10" s="132">
        <v>7603</v>
      </c>
      <c r="E10" s="131">
        <f>D10/$D$27</f>
        <v>1.753884127844612E-2</v>
      </c>
      <c r="F10" s="131">
        <f>D10/B10</f>
        <v>1.252759927500412</v>
      </c>
      <c r="H10" s="263">
        <v>4298</v>
      </c>
      <c r="I10" s="161">
        <f>H10/$B$27</f>
        <v>1.1962015452096275E-2</v>
      </c>
      <c r="J10" s="263">
        <v>5033</v>
      </c>
      <c r="K10" s="162">
        <f>J10/$D$27</f>
        <v>1.1610283855638474E-2</v>
      </c>
      <c r="L10" s="131">
        <f>J10/H10</f>
        <v>1.1710097719869708</v>
      </c>
      <c r="P10" s="272"/>
    </row>
    <row r="11" spans="1:32" ht="24.95" customHeight="1" x14ac:dyDescent="0.2">
      <c r="A11" s="179" t="s">
        <v>44</v>
      </c>
      <c r="B11" s="132">
        <v>17538</v>
      </c>
      <c r="C11" s="131">
        <f t="shared" ref="C11:C26" si="0">B11/$B$27</f>
        <v>4.8811034667022912E-2</v>
      </c>
      <c r="D11" s="132">
        <v>19984</v>
      </c>
      <c r="E11" s="131">
        <f t="shared" ref="E11:E27" si="1">D11/$D$27</f>
        <v>4.6099724333613999E-2</v>
      </c>
      <c r="F11" s="131">
        <f t="shared" ref="F11:F27" si="2">D11/B11</f>
        <v>1.1394685825065571</v>
      </c>
      <c r="H11" s="263">
        <v>14514</v>
      </c>
      <c r="I11" s="161">
        <f t="shared" ref="I11:I26" si="3">H11/$B$27</f>
        <v>4.0394763208870484E-2</v>
      </c>
      <c r="J11" s="263">
        <v>15679</v>
      </c>
      <c r="K11" s="162">
        <f t="shared" ref="K11:K26" si="4">J11/$D$27</f>
        <v>3.6168813942490684E-2</v>
      </c>
      <c r="L11" s="131">
        <f>J11/H11</f>
        <v>1.0802673280970099</v>
      </c>
      <c r="P11" s="272"/>
    </row>
    <row r="12" spans="1:32" ht="24.95" customHeight="1" x14ac:dyDescent="0.2">
      <c r="A12" s="179" t="s">
        <v>45</v>
      </c>
      <c r="B12" s="132">
        <v>18645</v>
      </c>
      <c r="C12" s="131">
        <f t="shared" si="0"/>
        <v>5.1891991182953713E-2</v>
      </c>
      <c r="D12" s="132">
        <v>21687</v>
      </c>
      <c r="E12" s="131">
        <f t="shared" si="1"/>
        <v>5.0028258688104822E-2</v>
      </c>
      <c r="F12" s="131">
        <f t="shared" si="2"/>
        <v>1.1631536604987933</v>
      </c>
      <c r="H12" s="263">
        <v>10693</v>
      </c>
      <c r="I12" s="161">
        <f t="shared" si="3"/>
        <v>2.9760314385589917E-2</v>
      </c>
      <c r="J12" s="263">
        <v>12174</v>
      </c>
      <c r="K12" s="162">
        <f t="shared" si="4"/>
        <v>2.8083368896988432E-2</v>
      </c>
      <c r="L12" s="131">
        <f t="shared" ref="L12:L27" si="5">J12/H12</f>
        <v>1.138501823622931</v>
      </c>
      <c r="P12" s="272"/>
    </row>
    <row r="13" spans="1:32" ht="24.95" customHeight="1" x14ac:dyDescent="0.2">
      <c r="A13" s="179" t="s">
        <v>46</v>
      </c>
      <c r="B13" s="132">
        <v>11366</v>
      </c>
      <c r="C13" s="131">
        <f t="shared" si="0"/>
        <v>3.1633380090396991E-2</v>
      </c>
      <c r="D13" s="132">
        <v>14145</v>
      </c>
      <c r="E13" s="131">
        <f t="shared" si="1"/>
        <v>3.2630134142262311E-2</v>
      </c>
      <c r="F13" s="131">
        <f t="shared" si="2"/>
        <v>1.2445011437620974</v>
      </c>
      <c r="H13" s="263">
        <v>9188</v>
      </c>
      <c r="I13" s="161">
        <f t="shared" si="3"/>
        <v>2.5571660766370539E-2</v>
      </c>
      <c r="J13" s="263">
        <v>10667</v>
      </c>
      <c r="K13" s="162">
        <f t="shared" si="4"/>
        <v>2.4606973552174765E-2</v>
      </c>
      <c r="L13" s="131">
        <f t="shared" si="5"/>
        <v>1.1609708315193732</v>
      </c>
      <c r="P13" s="272"/>
    </row>
    <row r="14" spans="1:32" ht="24.95" customHeight="1" x14ac:dyDescent="0.2">
      <c r="A14" s="179" t="s">
        <v>47</v>
      </c>
      <c r="B14" s="132">
        <v>16339</v>
      </c>
      <c r="C14" s="131">
        <f t="shared" si="0"/>
        <v>4.5474027564402289E-2</v>
      </c>
      <c r="D14" s="132">
        <v>19329</v>
      </c>
      <c r="E14" s="131">
        <f t="shared" si="1"/>
        <v>4.4588749581886758E-2</v>
      </c>
      <c r="F14" s="131">
        <f t="shared" si="2"/>
        <v>1.1829977354795276</v>
      </c>
      <c r="H14" s="263">
        <v>10943</v>
      </c>
      <c r="I14" s="161">
        <f t="shared" si="3"/>
        <v>3.0456104023334003E-2</v>
      </c>
      <c r="J14" s="263">
        <v>12447</v>
      </c>
      <c r="K14" s="162">
        <f t="shared" si="4"/>
        <v>2.8713133946181617E-2</v>
      </c>
      <c r="L14" s="131">
        <f t="shared" si="5"/>
        <v>1.1374394590148953</v>
      </c>
      <c r="P14" s="272"/>
    </row>
    <row r="15" spans="1:32" ht="24.95" customHeight="1" x14ac:dyDescent="0.2">
      <c r="A15" s="179" t="s">
        <v>48</v>
      </c>
      <c r="B15" s="132">
        <v>41152</v>
      </c>
      <c r="C15" s="131">
        <f t="shared" si="0"/>
        <v>0.11453254068977801</v>
      </c>
      <c r="D15" s="132">
        <v>49236</v>
      </c>
      <c r="E15" s="131">
        <f t="shared" si="1"/>
        <v>0.11357916469624794</v>
      </c>
      <c r="F15" s="131">
        <f t="shared" si="2"/>
        <v>1.1964424572317263</v>
      </c>
      <c r="H15" s="263">
        <v>19561</v>
      </c>
      <c r="I15" s="161">
        <f t="shared" si="3"/>
        <v>5.4441364415648029E-2</v>
      </c>
      <c r="J15" s="263">
        <v>23218</v>
      </c>
      <c r="K15" s="162">
        <f t="shared" si="4"/>
        <v>5.3560017993287121E-2</v>
      </c>
      <c r="L15" s="131">
        <f t="shared" si="5"/>
        <v>1.1869536322273913</v>
      </c>
      <c r="P15" s="272"/>
    </row>
    <row r="16" spans="1:32" ht="24.95" customHeight="1" x14ac:dyDescent="0.2">
      <c r="A16" s="179" t="s">
        <v>49</v>
      </c>
      <c r="B16" s="132">
        <v>24111</v>
      </c>
      <c r="C16" s="131">
        <f t="shared" si="0"/>
        <v>6.7104735822590342E-2</v>
      </c>
      <c r="D16" s="132">
        <v>29073</v>
      </c>
      <c r="E16" s="131">
        <f t="shared" si="1"/>
        <v>6.7066517491551222E-2</v>
      </c>
      <c r="F16" s="131">
        <f t="shared" si="2"/>
        <v>1.2057981834017668</v>
      </c>
      <c r="H16" s="263">
        <v>19391</v>
      </c>
      <c r="I16" s="161">
        <f t="shared" si="3"/>
        <v>5.3968227461982057E-2</v>
      </c>
      <c r="J16" s="263">
        <v>22567</v>
      </c>
      <c r="K16" s="162">
        <f t="shared" si="4"/>
        <v>5.2058270568287983E-2</v>
      </c>
      <c r="L16" s="131">
        <f t="shared" si="5"/>
        <v>1.1637873240162961</v>
      </c>
      <c r="P16" s="272"/>
    </row>
    <row r="17" spans="1:16" ht="24.95" customHeight="1" x14ac:dyDescent="0.2">
      <c r="A17" s="179" t="s">
        <v>50</v>
      </c>
      <c r="B17" s="132">
        <v>18264</v>
      </c>
      <c r="C17" s="131">
        <f t="shared" si="0"/>
        <v>5.0831607775031727E-2</v>
      </c>
      <c r="D17" s="132">
        <v>22420</v>
      </c>
      <c r="E17" s="131">
        <f t="shared" si="1"/>
        <v>5.1719166311030115E-2</v>
      </c>
      <c r="F17" s="131">
        <f t="shared" si="2"/>
        <v>1.227551467367499</v>
      </c>
      <c r="H17" s="263">
        <v>12954</v>
      </c>
      <c r="I17" s="161">
        <f t="shared" si="3"/>
        <v>3.6053035869347404E-2</v>
      </c>
      <c r="J17" s="263">
        <v>15221</v>
      </c>
      <c r="K17" s="162">
        <f t="shared" si="4"/>
        <v>3.5112285032122631E-2</v>
      </c>
      <c r="L17" s="131">
        <f t="shared" si="5"/>
        <v>1.1750038598116412</v>
      </c>
      <c r="P17" s="272"/>
    </row>
    <row r="18" spans="1:16" ht="24.95" customHeight="1" x14ac:dyDescent="0.2">
      <c r="A18" s="179" t="s">
        <v>140</v>
      </c>
      <c r="B18" s="132">
        <v>9094</v>
      </c>
      <c r="C18" s="131">
        <f t="shared" si="0"/>
        <v>2.5310043862578763E-2</v>
      </c>
      <c r="D18" s="132">
        <v>11321</v>
      </c>
      <c r="E18" s="131">
        <f t="shared" si="1"/>
        <v>2.611564147221998E-2</v>
      </c>
      <c r="F18" s="131">
        <f t="shared" si="2"/>
        <v>1.2448867385089071</v>
      </c>
      <c r="H18" s="263">
        <v>5189</v>
      </c>
      <c r="I18" s="161">
        <f t="shared" si="3"/>
        <v>1.4441809721016188E-2</v>
      </c>
      <c r="J18" s="263">
        <v>6137</v>
      </c>
      <c r="K18" s="162">
        <f t="shared" si="4"/>
        <v>1.4157026032595532E-2</v>
      </c>
      <c r="L18" s="131">
        <f t="shared" si="5"/>
        <v>1.1826941607246098</v>
      </c>
      <c r="P18" s="272"/>
    </row>
    <row r="19" spans="1:16" ht="24.95" customHeight="1" x14ac:dyDescent="0.2">
      <c r="A19" s="179" t="s">
        <v>51</v>
      </c>
      <c r="B19" s="132">
        <v>28793</v>
      </c>
      <c r="C19" s="131">
        <f t="shared" si="0"/>
        <v>8.0135484158261522E-2</v>
      </c>
      <c r="D19" s="132">
        <v>33990</v>
      </c>
      <c r="E19" s="131">
        <f t="shared" si="1"/>
        <v>7.8409208872074643E-2</v>
      </c>
      <c r="F19" s="131">
        <f t="shared" si="2"/>
        <v>1.1804952592644045</v>
      </c>
      <c r="H19" s="263">
        <v>18469</v>
      </c>
      <c r="I19" s="161">
        <f t="shared" si="3"/>
        <v>5.1402155277981879E-2</v>
      </c>
      <c r="J19" s="263">
        <v>20465</v>
      </c>
      <c r="K19" s="162">
        <f t="shared" si="4"/>
        <v>4.7209310372668657E-2</v>
      </c>
      <c r="L19" s="131">
        <f t="shared" si="5"/>
        <v>1.1080729871676864</v>
      </c>
      <c r="P19" s="272"/>
    </row>
    <row r="20" spans="1:16" ht="24.95" customHeight="1" x14ac:dyDescent="0.2">
      <c r="A20" s="179" t="s">
        <v>52</v>
      </c>
      <c r="B20" s="132">
        <v>20669</v>
      </c>
      <c r="C20" s="131">
        <f t="shared" si="0"/>
        <v>5.7525104090129807E-2</v>
      </c>
      <c r="D20" s="132">
        <v>24997</v>
      </c>
      <c r="E20" s="131">
        <f t="shared" si="1"/>
        <v>5.7663871555611944E-2</v>
      </c>
      <c r="F20" s="131">
        <f t="shared" si="2"/>
        <v>1.2093957133871982</v>
      </c>
      <c r="H20" s="263">
        <v>11725</v>
      </c>
      <c r="I20" s="161">
        <f t="shared" si="3"/>
        <v>3.2632534010197493E-2</v>
      </c>
      <c r="J20" s="263">
        <v>13849</v>
      </c>
      <c r="K20" s="162">
        <f t="shared" si="4"/>
        <v>3.1947311964382517E-2</v>
      </c>
      <c r="L20" s="131">
        <f t="shared" si="5"/>
        <v>1.1811513859275053</v>
      </c>
      <c r="P20" s="272"/>
    </row>
    <row r="21" spans="1:16" ht="24.95" customHeight="1" x14ac:dyDescent="0.2">
      <c r="A21" s="179" t="s">
        <v>53</v>
      </c>
      <c r="B21" s="132">
        <v>9620</v>
      </c>
      <c r="C21" s="131">
        <f t="shared" si="0"/>
        <v>2.6773985260392315E-2</v>
      </c>
      <c r="D21" s="132">
        <v>11667</v>
      </c>
      <c r="E21" s="131">
        <f t="shared" si="1"/>
        <v>2.6913805234201088E-2</v>
      </c>
      <c r="F21" s="131">
        <f t="shared" si="2"/>
        <v>1.2127858627858628</v>
      </c>
      <c r="H21" s="263">
        <v>6206</v>
      </c>
      <c r="I21" s="161">
        <f t="shared" si="3"/>
        <v>1.7272281967359117E-2</v>
      </c>
      <c r="J21" s="263">
        <v>7241</v>
      </c>
      <c r="K21" s="162">
        <f t="shared" si="4"/>
        <v>1.6703768209552591E-2</v>
      </c>
      <c r="L21" s="131">
        <f t="shared" si="5"/>
        <v>1.1667740895907186</v>
      </c>
      <c r="P21" s="272"/>
    </row>
    <row r="22" spans="1:16" ht="24.95" customHeight="1" x14ac:dyDescent="0.2">
      <c r="A22" s="179" t="s">
        <v>54</v>
      </c>
      <c r="B22" s="132">
        <v>22708</v>
      </c>
      <c r="C22" s="131">
        <f t="shared" si="0"/>
        <v>6.3199964375570544E-2</v>
      </c>
      <c r="D22" s="132">
        <v>26961</v>
      </c>
      <c r="E22" s="131">
        <f t="shared" si="1"/>
        <v>6.2194488979111638E-2</v>
      </c>
      <c r="F22" s="131">
        <f t="shared" si="2"/>
        <v>1.1872908226175798</v>
      </c>
      <c r="H22" s="263">
        <v>15379</v>
      </c>
      <c r="I22" s="161">
        <f t="shared" si="3"/>
        <v>4.2802195355465013E-2</v>
      </c>
      <c r="J22" s="263">
        <v>17719</v>
      </c>
      <c r="K22" s="162">
        <f t="shared" si="4"/>
        <v>4.0874750573824378E-2</v>
      </c>
      <c r="L22" s="131">
        <f t="shared" si="5"/>
        <v>1.1521555367709213</v>
      </c>
      <c r="P22" s="272"/>
    </row>
    <row r="23" spans="1:16" ht="24.95" customHeight="1" x14ac:dyDescent="0.2">
      <c r="A23" s="179" t="s">
        <v>55</v>
      </c>
      <c r="B23" s="132">
        <v>4044</v>
      </c>
      <c r="C23" s="131">
        <f t="shared" si="0"/>
        <v>1.1255093180148286E-2</v>
      </c>
      <c r="D23" s="132">
        <v>4812</v>
      </c>
      <c r="E23" s="131">
        <f t="shared" si="1"/>
        <v>1.1100474053910656E-2</v>
      </c>
      <c r="F23" s="131">
        <f t="shared" si="2"/>
        <v>1.1899109792284865</v>
      </c>
      <c r="H23" s="263">
        <v>3365</v>
      </c>
      <c r="I23" s="161">
        <f t="shared" si="3"/>
        <v>9.3653285240353577E-3</v>
      </c>
      <c r="J23" s="263">
        <v>3846</v>
      </c>
      <c r="K23" s="162">
        <f t="shared" si="4"/>
        <v>8.8720746490732298E-3</v>
      </c>
      <c r="L23" s="131">
        <f t="shared" si="5"/>
        <v>1.1429420505200594</v>
      </c>
      <c r="P23" s="272"/>
    </row>
    <row r="24" spans="1:16" ht="24.95" customHeight="1" x14ac:dyDescent="0.2">
      <c r="A24" s="179" t="s">
        <v>56</v>
      </c>
      <c r="B24" s="132">
        <v>4201</v>
      </c>
      <c r="C24" s="131">
        <f t="shared" si="0"/>
        <v>1.169204907265157E-2</v>
      </c>
      <c r="D24" s="132">
        <v>5750</v>
      </c>
      <c r="E24" s="131">
        <f t="shared" si="1"/>
        <v>1.3264282171651345E-2</v>
      </c>
      <c r="F24" s="131">
        <f t="shared" si="2"/>
        <v>1.3687217329207331</v>
      </c>
      <c r="H24" s="263">
        <v>2358</v>
      </c>
      <c r="I24" s="161">
        <f t="shared" si="3"/>
        <v>6.5626878632021905E-3</v>
      </c>
      <c r="J24" s="263">
        <v>2918</v>
      </c>
      <c r="K24" s="162">
        <f t="shared" si="4"/>
        <v>6.7313348481528043E-3</v>
      </c>
      <c r="L24" s="131">
        <f t="shared" si="5"/>
        <v>1.2374893977947412</v>
      </c>
      <c r="P24" s="272"/>
    </row>
    <row r="25" spans="1:16" ht="24.95" customHeight="1" x14ac:dyDescent="0.2">
      <c r="A25" s="179" t="s">
        <v>108</v>
      </c>
      <c r="B25" s="132">
        <v>52167</v>
      </c>
      <c r="C25" s="131">
        <f t="shared" si="0"/>
        <v>0.14518903212878231</v>
      </c>
      <c r="D25" s="132">
        <v>62698</v>
      </c>
      <c r="E25" s="131">
        <f t="shared" si="1"/>
        <v>0.14463373279968628</v>
      </c>
      <c r="F25" s="131">
        <f t="shared" si="2"/>
        <v>1.2018709145628463</v>
      </c>
      <c r="H25" s="263">
        <v>34236</v>
      </c>
      <c r="I25" s="161">
        <f t="shared" si="3"/>
        <v>9.5284216151225704E-2</v>
      </c>
      <c r="J25" s="263">
        <v>39630</v>
      </c>
      <c r="K25" s="162">
        <f t="shared" si="4"/>
        <v>9.1419739558703098E-2</v>
      </c>
      <c r="L25" s="131">
        <f t="shared" si="5"/>
        <v>1.157553452506134</v>
      </c>
      <c r="P25" s="272"/>
    </row>
    <row r="26" spans="1:16" ht="24.95" customHeight="1" x14ac:dyDescent="0.25">
      <c r="A26" s="179" t="s">
        <v>109</v>
      </c>
      <c r="B26" s="132">
        <v>54524</v>
      </c>
      <c r="C26" s="131">
        <f t="shared" si="0"/>
        <v>0.15174893683343352</v>
      </c>
      <c r="D26" s="132">
        <v>67822</v>
      </c>
      <c r="E26" s="131">
        <f t="shared" si="1"/>
        <v>0.15645393833838914</v>
      </c>
      <c r="F26" s="131">
        <f t="shared" si="2"/>
        <v>1.243892597755117</v>
      </c>
      <c r="H26" s="263">
        <v>34653</v>
      </c>
      <c r="I26" s="161">
        <f t="shared" si="3"/>
        <v>9.6444793266982839E-2</v>
      </c>
      <c r="J26" s="263">
        <v>40743</v>
      </c>
      <c r="K26" s="162">
        <f t="shared" si="4"/>
        <v>9.3987243220798392E-2</v>
      </c>
      <c r="L26" s="131">
        <f t="shared" si="5"/>
        <v>1.1757423599688339</v>
      </c>
    </row>
    <row r="27" spans="1:16" s="190" customFormat="1" ht="31.5" customHeight="1" x14ac:dyDescent="0.25">
      <c r="A27" s="260"/>
      <c r="B27" s="261">
        <f>SUM(B10:B26)</f>
        <v>359304</v>
      </c>
      <c r="C27" s="260"/>
      <c r="D27" s="262">
        <f>SUM(D10:D26)</f>
        <v>433495</v>
      </c>
      <c r="E27" s="131"/>
      <c r="F27" s="131">
        <f t="shared" si="2"/>
        <v>1.2064853160554851</v>
      </c>
      <c r="H27" s="264">
        <f>SUM(H10:H26)</f>
        <v>233122</v>
      </c>
      <c r="I27" s="265"/>
      <c r="J27" s="264">
        <f>SUM(J10:J26)</f>
        <v>269554</v>
      </c>
      <c r="K27" s="266"/>
      <c r="L27" s="131">
        <f t="shared" si="5"/>
        <v>1.1562786866962362</v>
      </c>
    </row>
    <row r="28" spans="1:16" ht="15" customHeight="1" x14ac:dyDescent="0.25">
      <c r="A28" s="30" t="s">
        <v>328</v>
      </c>
      <c r="E28" s="130"/>
    </row>
    <row r="29" spans="1:16" ht="15" customHeight="1" x14ac:dyDescent="0.25">
      <c r="A29" s="30"/>
      <c r="E29" s="130"/>
    </row>
  </sheetData>
  <mergeCells count="9">
    <mergeCell ref="A6:F6"/>
    <mergeCell ref="H6:L6"/>
    <mergeCell ref="H8:I8"/>
    <mergeCell ref="J8:K8"/>
    <mergeCell ref="L8:L9"/>
    <mergeCell ref="A8:A9"/>
    <mergeCell ref="B8:C8"/>
    <mergeCell ref="D8:E8"/>
    <mergeCell ref="F8:F9"/>
  </mergeCells>
  <phoneticPr fontId="16" type="noConversion"/>
  <conditionalFormatting sqref="C10:C26">
    <cfRule type="dataBar" priority="5">
      <dataBar>
        <cfvo type="min"/>
        <cfvo type="max"/>
        <color rgb="FFFFB628"/>
      </dataBar>
      <extLst>
        <ext xmlns:x14="http://schemas.microsoft.com/office/spreadsheetml/2009/9/main" uri="{B025F937-C7B1-47D3-B67F-A62EFF666E3E}">
          <x14:id>{6FB76647-3256-4797-95DB-4B87A8FF060C}</x14:id>
        </ext>
      </extLst>
    </cfRule>
  </conditionalFormatting>
  <conditionalFormatting sqref="E10:E27">
    <cfRule type="dataBar" priority="4">
      <dataBar>
        <cfvo type="min"/>
        <cfvo type="max"/>
        <color rgb="FFFFB628"/>
      </dataBar>
      <extLst>
        <ext xmlns:x14="http://schemas.microsoft.com/office/spreadsheetml/2009/9/main" uri="{B025F937-C7B1-47D3-B67F-A62EFF666E3E}">
          <x14:id>{2616D962-76AB-4AB6-9E91-DB8DD453658D}</x14:id>
        </ext>
      </extLst>
    </cfRule>
  </conditionalFormatting>
  <conditionalFormatting sqref="L10:L27">
    <cfRule type="colorScale" priority="1">
      <colorScale>
        <cfvo type="min"/>
        <cfvo type="max"/>
        <color rgb="FFFA5D06"/>
        <color theme="4" tint="0.79998168889431442"/>
      </colorScale>
    </cfRule>
  </conditionalFormatting>
  <pageMargins left="0.70866141732283472" right="0.70866141732283472" top="0.74803149606299213" bottom="0.74803149606299213" header="0.31496062992125984" footer="0.31496062992125984"/>
  <pageSetup scale="35" orientation="landscape" r:id="rId1"/>
  <headerFooter>
    <oddFooter>&amp;C&amp;A&amp;RDepartamento de Informática y Estadísticas</oddFooter>
  </headerFooter>
  <drawing r:id="rId2"/>
  <extLst>
    <ext xmlns:x14="http://schemas.microsoft.com/office/spreadsheetml/2009/9/main" uri="{78C0D931-6437-407d-A8EE-F0AAD7539E65}">
      <x14:conditionalFormattings>
        <x14:conditionalFormatting xmlns:xm="http://schemas.microsoft.com/office/excel/2006/main">
          <x14:cfRule type="dataBar" id="{6FB76647-3256-4797-95DB-4B87A8FF060C}">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2616D962-76AB-4AB6-9E91-DB8DD453658D}">
            <x14:dataBar minLength="0" maxLength="100" border="1" negativeBarBorderColorSameAsPositive="0">
              <x14:cfvo type="autoMin"/>
              <x14:cfvo type="autoMax"/>
              <x14:borderColor rgb="FFFFB628"/>
              <x14:negativeFillColor rgb="FFFF0000"/>
              <x14:negativeBorderColor rgb="FFFF0000"/>
              <x14:axisColor rgb="FF000000"/>
            </x14:dataBar>
          </x14:cfRule>
          <xm:sqref>E10:E27</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2511F-EF67-48EF-BF1B-900E8B83EE09}">
  <sheetPr>
    <tabColor rgb="FF92D050"/>
    <pageSetUpPr fitToPage="1"/>
  </sheetPr>
  <dimension ref="A4:O29"/>
  <sheetViews>
    <sheetView workbookViewId="0">
      <selection activeCell="U18" sqref="U18"/>
    </sheetView>
  </sheetViews>
  <sheetFormatPr baseColWidth="10" defaultColWidth="7.7109375" defaultRowHeight="15" customHeight="1" x14ac:dyDescent="0.25"/>
  <cols>
    <col min="1" max="1" width="33.85546875" style="1" bestFit="1" customWidth="1"/>
    <col min="2" max="6" width="8.7109375" style="39" customWidth="1"/>
    <col min="7" max="8" width="8.7109375" style="1" customWidth="1"/>
    <col min="9" max="9" width="2.5703125" style="1" customWidth="1"/>
    <col min="10" max="15" width="8.7109375" style="1" customWidth="1"/>
    <col min="16" max="16384" width="7.7109375" style="1"/>
  </cols>
  <sheetData>
    <row r="4" spans="1:15" ht="15" customHeight="1" x14ac:dyDescent="0.25">
      <c r="A4" s="133" t="s">
        <v>276</v>
      </c>
      <c r="B4" s="147"/>
      <c r="C4" s="147"/>
      <c r="E4" s="147"/>
    </row>
    <row r="5" spans="1:15" ht="15" customHeight="1" x14ac:dyDescent="0.25">
      <c r="A5" s="133"/>
      <c r="B5" s="147"/>
      <c r="C5" s="147"/>
      <c r="E5" s="147"/>
    </row>
    <row r="6" spans="1:15" ht="48" customHeight="1" x14ac:dyDescent="0.25">
      <c r="A6" s="320" t="s">
        <v>42</v>
      </c>
      <c r="B6" s="322" t="s">
        <v>247</v>
      </c>
      <c r="C6" s="322"/>
      <c r="D6" s="322"/>
      <c r="E6" s="322"/>
      <c r="F6" s="322"/>
      <c r="G6" s="322"/>
      <c r="H6" s="322"/>
      <c r="J6" s="322" t="s">
        <v>248</v>
      </c>
      <c r="K6" s="322"/>
      <c r="L6" s="322"/>
      <c r="M6" s="322"/>
      <c r="N6" s="322"/>
      <c r="O6" s="322"/>
    </row>
    <row r="7" spans="1:15" ht="30" customHeight="1" x14ac:dyDescent="0.25">
      <c r="A7" s="321"/>
      <c r="B7" s="154" t="s">
        <v>93</v>
      </c>
      <c r="C7" s="154" t="s">
        <v>94</v>
      </c>
      <c r="D7" s="154" t="s">
        <v>96</v>
      </c>
      <c r="E7" s="154" t="s">
        <v>97</v>
      </c>
      <c r="F7" s="154" t="s">
        <v>246</v>
      </c>
      <c r="G7" s="154" t="s">
        <v>101</v>
      </c>
      <c r="H7" s="155" t="s">
        <v>6</v>
      </c>
      <c r="J7" s="154" t="s">
        <v>93</v>
      </c>
      <c r="K7" s="154" t="s">
        <v>94</v>
      </c>
      <c r="L7" s="154" t="s">
        <v>96</v>
      </c>
      <c r="M7" s="154" t="s">
        <v>97</v>
      </c>
      <c r="N7" s="154" t="s">
        <v>246</v>
      </c>
      <c r="O7" s="154" t="s">
        <v>101</v>
      </c>
    </row>
    <row r="8" spans="1:15" ht="15" customHeight="1" x14ac:dyDescent="0.25">
      <c r="A8" s="175" t="s">
        <v>43</v>
      </c>
      <c r="B8" s="149">
        <v>4</v>
      </c>
      <c r="C8" s="149">
        <v>86</v>
      </c>
      <c r="D8" s="149">
        <v>9</v>
      </c>
      <c r="E8" s="149">
        <v>18</v>
      </c>
      <c r="F8" s="149">
        <v>25</v>
      </c>
      <c r="G8" s="149">
        <v>38</v>
      </c>
      <c r="H8" s="152">
        <f>SUM(B8:G8)</f>
        <v>180</v>
      </c>
      <c r="J8" s="163">
        <f>B8/B$25</f>
        <v>1.6129032258064516E-2</v>
      </c>
      <c r="K8" s="163">
        <f>C8/C$25</f>
        <v>2.2227965882657016E-2</v>
      </c>
      <c r="L8" s="163">
        <f>D8/D$25</f>
        <v>7.9295154185022032E-3</v>
      </c>
      <c r="M8" s="163">
        <f t="shared" ref="M8:O8" si="0">E8/E$25</f>
        <v>9.3360995850622405E-3</v>
      </c>
      <c r="N8" s="163">
        <f t="shared" si="0"/>
        <v>7.2275224053194561E-3</v>
      </c>
      <c r="O8" s="163">
        <f t="shared" si="0"/>
        <v>1.0629370629370629E-2</v>
      </c>
    </row>
    <row r="9" spans="1:15" ht="15" customHeight="1" x14ac:dyDescent="0.25">
      <c r="A9" s="175" t="s">
        <v>44</v>
      </c>
      <c r="B9" s="149">
        <v>5</v>
      </c>
      <c r="C9" s="149">
        <v>265</v>
      </c>
      <c r="D9" s="149">
        <v>11</v>
      </c>
      <c r="E9" s="149">
        <v>46</v>
      </c>
      <c r="F9" s="149">
        <v>45</v>
      </c>
      <c r="G9" s="149">
        <v>81</v>
      </c>
      <c r="H9" s="152">
        <f t="shared" ref="H9:H24" si="1">SUM(B9:G9)</f>
        <v>453</v>
      </c>
      <c r="J9" s="163">
        <f t="shared" ref="J9:J24" si="2">B9/B$25</f>
        <v>2.0161290322580645E-2</v>
      </c>
      <c r="K9" s="163">
        <f t="shared" ref="K9:K24" si="3">C9/C$25</f>
        <v>6.8493150684931503E-2</v>
      </c>
      <c r="L9" s="163">
        <f t="shared" ref="L9:L24" si="4">D9/D$25</f>
        <v>9.6916299559471359E-3</v>
      </c>
      <c r="M9" s="163">
        <f t="shared" ref="M9:M24" si="5">E9/E$25</f>
        <v>2.3858921161825725E-2</v>
      </c>
      <c r="N9" s="163">
        <f t="shared" ref="N9:N24" si="6">F9/F$25</f>
        <v>1.3009540329575022E-2</v>
      </c>
      <c r="O9" s="163">
        <f t="shared" ref="O9:O24" si="7">G9/G$25</f>
        <v>2.2657342657342656E-2</v>
      </c>
    </row>
    <row r="10" spans="1:15" ht="15" customHeight="1" x14ac:dyDescent="0.25">
      <c r="A10" s="175" t="s">
        <v>45</v>
      </c>
      <c r="B10" s="149">
        <v>18</v>
      </c>
      <c r="C10" s="149">
        <v>136</v>
      </c>
      <c r="D10" s="149">
        <v>24</v>
      </c>
      <c r="E10" s="149">
        <v>77</v>
      </c>
      <c r="F10" s="149">
        <v>75</v>
      </c>
      <c r="G10" s="149">
        <v>90</v>
      </c>
      <c r="H10" s="152">
        <f t="shared" si="1"/>
        <v>420</v>
      </c>
      <c r="J10" s="163">
        <f t="shared" si="2"/>
        <v>7.2580645161290328E-2</v>
      </c>
      <c r="K10" s="163">
        <f t="shared" si="3"/>
        <v>3.5151201860945981E-2</v>
      </c>
      <c r="L10" s="163">
        <f t="shared" si="4"/>
        <v>2.1145374449339206E-2</v>
      </c>
      <c r="M10" s="163">
        <f t="shared" si="5"/>
        <v>3.9937759336099582E-2</v>
      </c>
      <c r="N10" s="163">
        <f t="shared" si="6"/>
        <v>2.1682567215958369E-2</v>
      </c>
      <c r="O10" s="163">
        <f t="shared" si="7"/>
        <v>2.5174825174825177E-2</v>
      </c>
    </row>
    <row r="11" spans="1:15" ht="15" customHeight="1" x14ac:dyDescent="0.25">
      <c r="A11" s="175" t="s">
        <v>46</v>
      </c>
      <c r="B11" s="149"/>
      <c r="C11" s="149">
        <v>133</v>
      </c>
      <c r="D11" s="149">
        <v>29</v>
      </c>
      <c r="E11" s="149">
        <v>44</v>
      </c>
      <c r="F11" s="149">
        <v>154</v>
      </c>
      <c r="G11" s="149">
        <v>190</v>
      </c>
      <c r="H11" s="152">
        <f t="shared" si="1"/>
        <v>550</v>
      </c>
      <c r="J11" s="163">
        <f t="shared" si="2"/>
        <v>0</v>
      </c>
      <c r="K11" s="163">
        <f t="shared" si="3"/>
        <v>3.4375807702248642E-2</v>
      </c>
      <c r="L11" s="163">
        <f t="shared" si="4"/>
        <v>2.5550660792951541E-2</v>
      </c>
      <c r="M11" s="163">
        <f t="shared" si="5"/>
        <v>2.2821576763485476E-2</v>
      </c>
      <c r="N11" s="163">
        <f t="shared" si="6"/>
        <v>4.452153801676785E-2</v>
      </c>
      <c r="O11" s="163">
        <f t="shared" si="7"/>
        <v>5.3146853146853149E-2</v>
      </c>
    </row>
    <row r="12" spans="1:15" ht="15" customHeight="1" x14ac:dyDescent="0.25">
      <c r="A12" s="175" t="s">
        <v>47</v>
      </c>
      <c r="B12" s="149">
        <v>12</v>
      </c>
      <c r="C12" s="149">
        <v>98</v>
      </c>
      <c r="D12" s="149">
        <v>21</v>
      </c>
      <c r="E12" s="149">
        <v>105</v>
      </c>
      <c r="F12" s="149">
        <v>174</v>
      </c>
      <c r="G12" s="149">
        <v>173</v>
      </c>
      <c r="H12" s="152">
        <f t="shared" si="1"/>
        <v>583</v>
      </c>
      <c r="J12" s="163">
        <f t="shared" si="2"/>
        <v>4.8387096774193547E-2</v>
      </c>
      <c r="K12" s="163">
        <f t="shared" si="3"/>
        <v>2.5329542517446367E-2</v>
      </c>
      <c r="L12" s="163">
        <f t="shared" si="4"/>
        <v>1.8502202643171806E-2</v>
      </c>
      <c r="M12" s="163">
        <f t="shared" si="5"/>
        <v>5.4460580912863071E-2</v>
      </c>
      <c r="N12" s="163">
        <f t="shared" si="6"/>
        <v>5.0303555941023419E-2</v>
      </c>
      <c r="O12" s="163">
        <f t="shared" si="7"/>
        <v>4.8391608391608394E-2</v>
      </c>
    </row>
    <row r="13" spans="1:15" ht="15" customHeight="1" x14ac:dyDescent="0.25">
      <c r="A13" s="175" t="s">
        <v>48</v>
      </c>
      <c r="B13" s="149">
        <v>99</v>
      </c>
      <c r="C13" s="149">
        <v>223</v>
      </c>
      <c r="D13" s="149">
        <v>76</v>
      </c>
      <c r="E13" s="149">
        <v>172</v>
      </c>
      <c r="F13" s="149">
        <v>97</v>
      </c>
      <c r="G13" s="149">
        <v>367</v>
      </c>
      <c r="H13" s="152">
        <f t="shared" si="1"/>
        <v>1034</v>
      </c>
      <c r="J13" s="163">
        <f t="shared" si="2"/>
        <v>0.39919354838709675</v>
      </c>
      <c r="K13" s="163">
        <f t="shared" si="3"/>
        <v>5.7637632463168775E-2</v>
      </c>
      <c r="L13" s="163">
        <f t="shared" si="4"/>
        <v>6.6960352422907488E-2</v>
      </c>
      <c r="M13" s="163">
        <f t="shared" si="5"/>
        <v>8.9211618257261413E-2</v>
      </c>
      <c r="N13" s="163">
        <f t="shared" si="6"/>
        <v>2.804278693263949E-2</v>
      </c>
      <c r="O13" s="163">
        <f t="shared" si="7"/>
        <v>0.10265734265734265</v>
      </c>
    </row>
    <row r="14" spans="1:15" ht="15" customHeight="1" x14ac:dyDescent="0.25">
      <c r="A14" s="175" t="s">
        <v>49</v>
      </c>
      <c r="B14" s="149">
        <v>6</v>
      </c>
      <c r="C14" s="149">
        <v>184</v>
      </c>
      <c r="D14" s="149">
        <v>82</v>
      </c>
      <c r="E14" s="149">
        <v>264</v>
      </c>
      <c r="F14" s="149">
        <v>134</v>
      </c>
      <c r="G14" s="149">
        <v>231</v>
      </c>
      <c r="H14" s="152">
        <f t="shared" si="1"/>
        <v>901</v>
      </c>
      <c r="J14" s="163">
        <f t="shared" si="2"/>
        <v>2.4193548387096774E-2</v>
      </c>
      <c r="K14" s="163">
        <f t="shared" si="3"/>
        <v>4.7557508400103386E-2</v>
      </c>
      <c r="L14" s="163">
        <f t="shared" si="4"/>
        <v>7.2246696035242294E-2</v>
      </c>
      <c r="M14" s="163">
        <f t="shared" si="5"/>
        <v>0.13692946058091288</v>
      </c>
      <c r="N14" s="163">
        <f t="shared" si="6"/>
        <v>3.8739520092512289E-2</v>
      </c>
      <c r="O14" s="163">
        <f t="shared" si="7"/>
        <v>6.4615384615384616E-2</v>
      </c>
    </row>
    <row r="15" spans="1:15" ht="15" customHeight="1" x14ac:dyDescent="0.25">
      <c r="A15" s="175" t="s">
        <v>50</v>
      </c>
      <c r="B15" s="149">
        <v>6</v>
      </c>
      <c r="C15" s="149">
        <v>259</v>
      </c>
      <c r="D15" s="149">
        <v>47</v>
      </c>
      <c r="E15" s="149">
        <v>56</v>
      </c>
      <c r="F15" s="149">
        <v>141</v>
      </c>
      <c r="G15" s="149">
        <v>223</v>
      </c>
      <c r="H15" s="152">
        <f t="shared" si="1"/>
        <v>732</v>
      </c>
      <c r="J15" s="163">
        <f t="shared" si="2"/>
        <v>2.4193548387096774E-2</v>
      </c>
      <c r="K15" s="163">
        <f t="shared" si="3"/>
        <v>6.6942362367536826E-2</v>
      </c>
      <c r="L15" s="163">
        <f t="shared" si="4"/>
        <v>4.1409691629955947E-2</v>
      </c>
      <c r="M15" s="163">
        <f t="shared" si="5"/>
        <v>2.9045643153526972E-2</v>
      </c>
      <c r="N15" s="163">
        <f t="shared" si="6"/>
        <v>4.0763226366001735E-2</v>
      </c>
      <c r="O15" s="163">
        <f t="shared" si="7"/>
        <v>6.2377622377622378E-2</v>
      </c>
    </row>
    <row r="16" spans="1:15" ht="15" customHeight="1" x14ac:dyDescent="0.25">
      <c r="A16" s="175" t="s">
        <v>140</v>
      </c>
      <c r="B16" s="149">
        <v>2</v>
      </c>
      <c r="C16" s="149">
        <v>54</v>
      </c>
      <c r="D16" s="149">
        <v>25</v>
      </c>
      <c r="E16" s="149">
        <v>31</v>
      </c>
      <c r="F16" s="149">
        <v>33</v>
      </c>
      <c r="G16" s="149">
        <v>72</v>
      </c>
      <c r="H16" s="152">
        <f t="shared" si="1"/>
        <v>217</v>
      </c>
      <c r="J16" s="163">
        <f t="shared" si="2"/>
        <v>8.0645161290322578E-3</v>
      </c>
      <c r="K16" s="163">
        <f t="shared" si="3"/>
        <v>1.3957094856552081E-2</v>
      </c>
      <c r="L16" s="163">
        <f t="shared" si="4"/>
        <v>2.2026431718061675E-2</v>
      </c>
      <c r="M16" s="163">
        <f t="shared" si="5"/>
        <v>1.6078838174273857E-2</v>
      </c>
      <c r="N16" s="163">
        <f t="shared" si="6"/>
        <v>9.5403295750216832E-3</v>
      </c>
      <c r="O16" s="163">
        <f t="shared" si="7"/>
        <v>2.013986013986014E-2</v>
      </c>
    </row>
    <row r="17" spans="1:15" ht="15" customHeight="1" x14ac:dyDescent="0.25">
      <c r="A17" s="175" t="s">
        <v>51</v>
      </c>
      <c r="B17" s="149">
        <v>9</v>
      </c>
      <c r="C17" s="149">
        <v>194</v>
      </c>
      <c r="D17" s="149">
        <v>54</v>
      </c>
      <c r="E17" s="149">
        <v>177</v>
      </c>
      <c r="F17" s="149">
        <v>190</v>
      </c>
      <c r="G17" s="149">
        <v>184</v>
      </c>
      <c r="H17" s="152">
        <f t="shared" si="1"/>
        <v>808</v>
      </c>
      <c r="J17" s="163">
        <f t="shared" si="2"/>
        <v>3.6290322580645164E-2</v>
      </c>
      <c r="K17" s="163">
        <f t="shared" si="3"/>
        <v>5.0142155595761177E-2</v>
      </c>
      <c r="L17" s="163">
        <f t="shared" si="4"/>
        <v>4.7577092511013219E-2</v>
      </c>
      <c r="M17" s="163">
        <f t="shared" si="5"/>
        <v>9.180497925311204E-2</v>
      </c>
      <c r="N17" s="163">
        <f t="shared" si="6"/>
        <v>5.4929170280427868E-2</v>
      </c>
      <c r="O17" s="163">
        <f t="shared" si="7"/>
        <v>5.1468531468531468E-2</v>
      </c>
    </row>
    <row r="18" spans="1:15" ht="15" customHeight="1" x14ac:dyDescent="0.25">
      <c r="A18" s="175" t="s">
        <v>52</v>
      </c>
      <c r="B18" s="149">
        <v>6</v>
      </c>
      <c r="C18" s="149">
        <v>213</v>
      </c>
      <c r="D18" s="149">
        <v>18</v>
      </c>
      <c r="E18" s="149">
        <v>63</v>
      </c>
      <c r="F18" s="149">
        <v>81</v>
      </c>
      <c r="G18" s="149">
        <v>206</v>
      </c>
      <c r="H18" s="152">
        <f t="shared" si="1"/>
        <v>587</v>
      </c>
      <c r="J18" s="163">
        <f t="shared" si="2"/>
        <v>2.4193548387096774E-2</v>
      </c>
      <c r="K18" s="163">
        <f t="shared" si="3"/>
        <v>5.5052985267510984E-2</v>
      </c>
      <c r="L18" s="163">
        <f t="shared" si="4"/>
        <v>1.5859030837004406E-2</v>
      </c>
      <c r="M18" s="163">
        <f t="shared" si="5"/>
        <v>3.2676348547717844E-2</v>
      </c>
      <c r="N18" s="163">
        <f t="shared" si="6"/>
        <v>2.3417172593235037E-2</v>
      </c>
      <c r="O18" s="163">
        <f t="shared" si="7"/>
        <v>5.7622377622377624E-2</v>
      </c>
    </row>
    <row r="19" spans="1:15" ht="15" customHeight="1" x14ac:dyDescent="0.25">
      <c r="A19" s="175" t="s">
        <v>53</v>
      </c>
      <c r="B19" s="149">
        <v>8</v>
      </c>
      <c r="C19" s="149">
        <v>97</v>
      </c>
      <c r="D19" s="149">
        <v>38</v>
      </c>
      <c r="E19" s="149">
        <v>74</v>
      </c>
      <c r="F19" s="149">
        <v>43</v>
      </c>
      <c r="G19" s="149">
        <v>103</v>
      </c>
      <c r="H19" s="152">
        <f t="shared" si="1"/>
        <v>363</v>
      </c>
      <c r="J19" s="163">
        <f t="shared" si="2"/>
        <v>3.2258064516129031E-2</v>
      </c>
      <c r="K19" s="163">
        <f t="shared" si="3"/>
        <v>2.5071077797880589E-2</v>
      </c>
      <c r="L19" s="163">
        <f t="shared" si="4"/>
        <v>3.3480176211453744E-2</v>
      </c>
      <c r="M19" s="163">
        <f t="shared" si="5"/>
        <v>3.8381742738589214E-2</v>
      </c>
      <c r="N19" s="163">
        <f t="shared" si="6"/>
        <v>1.2431338537149466E-2</v>
      </c>
      <c r="O19" s="163">
        <f t="shared" si="7"/>
        <v>2.8811188811188812E-2</v>
      </c>
    </row>
    <row r="20" spans="1:15" ht="15" customHeight="1" x14ac:dyDescent="0.25">
      <c r="A20" s="175" t="s">
        <v>54</v>
      </c>
      <c r="B20" s="149">
        <v>3</v>
      </c>
      <c r="C20" s="149">
        <v>54</v>
      </c>
      <c r="D20" s="149">
        <v>46</v>
      </c>
      <c r="E20" s="149">
        <v>140</v>
      </c>
      <c r="F20" s="149">
        <v>173</v>
      </c>
      <c r="G20" s="149">
        <v>248</v>
      </c>
      <c r="H20" s="152">
        <f t="shared" si="1"/>
        <v>664</v>
      </c>
      <c r="J20" s="163">
        <f t="shared" si="2"/>
        <v>1.2096774193548387E-2</v>
      </c>
      <c r="K20" s="163">
        <f t="shared" si="3"/>
        <v>1.3957094856552081E-2</v>
      </c>
      <c r="L20" s="163">
        <f t="shared" si="4"/>
        <v>4.0528634361233482E-2</v>
      </c>
      <c r="M20" s="163">
        <f t="shared" si="5"/>
        <v>7.2614107883817433E-2</v>
      </c>
      <c r="N20" s="163">
        <f t="shared" si="6"/>
        <v>5.0014455044810641E-2</v>
      </c>
      <c r="O20" s="163">
        <f t="shared" si="7"/>
        <v>6.9370629370629378E-2</v>
      </c>
    </row>
    <row r="21" spans="1:15" ht="15" customHeight="1" x14ac:dyDescent="0.25">
      <c r="A21" s="175" t="s">
        <v>55</v>
      </c>
      <c r="B21" s="149">
        <v>3</v>
      </c>
      <c r="C21" s="149">
        <v>59</v>
      </c>
      <c r="D21" s="149">
        <v>12</v>
      </c>
      <c r="E21" s="149">
        <v>13</v>
      </c>
      <c r="F21" s="149">
        <v>46</v>
      </c>
      <c r="G21" s="149">
        <v>79</v>
      </c>
      <c r="H21" s="152">
        <f t="shared" si="1"/>
        <v>212</v>
      </c>
      <c r="J21" s="163">
        <f t="shared" si="2"/>
        <v>1.2096774193548387E-2</v>
      </c>
      <c r="K21" s="163">
        <f t="shared" si="3"/>
        <v>1.5249418454380976E-2</v>
      </c>
      <c r="L21" s="163">
        <f t="shared" si="4"/>
        <v>1.0572687224669603E-2</v>
      </c>
      <c r="M21" s="163">
        <f t="shared" si="5"/>
        <v>6.7427385892116186E-3</v>
      </c>
      <c r="N21" s="163">
        <f t="shared" si="6"/>
        <v>1.32986412257878E-2</v>
      </c>
      <c r="O21" s="163">
        <f t="shared" si="7"/>
        <v>2.2097902097902099E-2</v>
      </c>
    </row>
    <row r="22" spans="1:15" ht="15" customHeight="1" x14ac:dyDescent="0.25">
      <c r="A22" s="175" t="s">
        <v>56</v>
      </c>
      <c r="B22" s="149"/>
      <c r="C22" s="149">
        <v>29</v>
      </c>
      <c r="D22" s="149">
        <v>7</v>
      </c>
      <c r="E22" s="149">
        <v>8</v>
      </c>
      <c r="F22" s="149">
        <v>6</v>
      </c>
      <c r="G22" s="149">
        <v>64</v>
      </c>
      <c r="H22" s="152">
        <f t="shared" si="1"/>
        <v>114</v>
      </c>
      <c r="J22" s="163">
        <f t="shared" si="2"/>
        <v>0</v>
      </c>
      <c r="K22" s="163">
        <f t="shared" si="3"/>
        <v>7.4954768674075989E-3</v>
      </c>
      <c r="L22" s="163">
        <f t="shared" si="4"/>
        <v>6.1674008810572688E-3</v>
      </c>
      <c r="M22" s="163">
        <f t="shared" si="5"/>
        <v>4.1493775933609959E-3</v>
      </c>
      <c r="N22" s="163">
        <f t="shared" si="6"/>
        <v>1.7346053772766695E-3</v>
      </c>
      <c r="O22" s="163">
        <f t="shared" si="7"/>
        <v>1.7902097902097902E-2</v>
      </c>
    </row>
    <row r="23" spans="1:15" ht="15" customHeight="1" x14ac:dyDescent="0.25">
      <c r="A23" s="175" t="s">
        <v>108</v>
      </c>
      <c r="B23" s="149">
        <v>43</v>
      </c>
      <c r="C23" s="149">
        <v>954</v>
      </c>
      <c r="D23" s="149">
        <v>302</v>
      </c>
      <c r="E23" s="149">
        <v>276</v>
      </c>
      <c r="F23" s="149">
        <v>342</v>
      </c>
      <c r="G23" s="149">
        <v>574</v>
      </c>
      <c r="H23" s="152">
        <f t="shared" si="1"/>
        <v>2491</v>
      </c>
      <c r="J23" s="163">
        <f t="shared" si="2"/>
        <v>0.17338709677419356</v>
      </c>
      <c r="K23" s="163">
        <f t="shared" si="3"/>
        <v>0.24657534246575341</v>
      </c>
      <c r="L23" s="163">
        <f t="shared" si="4"/>
        <v>0.26607929515418505</v>
      </c>
      <c r="M23" s="163">
        <f t="shared" si="5"/>
        <v>0.14315352697095435</v>
      </c>
      <c r="N23" s="163">
        <f t="shared" si="6"/>
        <v>9.8872506504770169E-2</v>
      </c>
      <c r="O23" s="163">
        <f t="shared" si="7"/>
        <v>0.16055944055944055</v>
      </c>
    </row>
    <row r="24" spans="1:15" ht="15" customHeight="1" x14ac:dyDescent="0.25">
      <c r="A24" s="175" t="s">
        <v>109</v>
      </c>
      <c r="B24" s="149">
        <v>24</v>
      </c>
      <c r="C24" s="149">
        <v>831</v>
      </c>
      <c r="D24" s="149">
        <v>334</v>
      </c>
      <c r="E24" s="149">
        <v>364</v>
      </c>
      <c r="F24" s="149">
        <v>242</v>
      </c>
      <c r="G24" s="149">
        <v>652</v>
      </c>
      <c r="H24" s="152">
        <f t="shared" si="1"/>
        <v>2447</v>
      </c>
      <c r="J24" s="163">
        <f t="shared" si="2"/>
        <v>9.6774193548387094E-2</v>
      </c>
      <c r="K24" s="163">
        <f t="shared" si="3"/>
        <v>0.21478418195916257</v>
      </c>
      <c r="L24" s="163">
        <f t="shared" si="4"/>
        <v>0.29427312775330394</v>
      </c>
      <c r="M24" s="163">
        <f t="shared" si="5"/>
        <v>0.18879668049792531</v>
      </c>
      <c r="N24" s="163">
        <f t="shared" si="6"/>
        <v>6.9962416883492334E-2</v>
      </c>
      <c r="O24" s="163">
        <f t="shared" si="7"/>
        <v>0.18237762237762237</v>
      </c>
    </row>
    <row r="25" spans="1:15" ht="15" customHeight="1" x14ac:dyDescent="0.25">
      <c r="A25" s="140" t="s">
        <v>6</v>
      </c>
      <c r="B25" s="152">
        <f>SUM(B8:B24)</f>
        <v>248</v>
      </c>
      <c r="C25" s="152">
        <f t="shared" ref="C25:G25" si="8">SUM(C8:C24)</f>
        <v>3869</v>
      </c>
      <c r="D25" s="152">
        <f t="shared" si="8"/>
        <v>1135</v>
      </c>
      <c r="E25" s="152">
        <f t="shared" si="8"/>
        <v>1928</v>
      </c>
      <c r="F25" s="152">
        <v>3459</v>
      </c>
      <c r="G25" s="152">
        <f t="shared" si="8"/>
        <v>3575</v>
      </c>
      <c r="H25" s="152">
        <f>SUM(H8:H24)</f>
        <v>12756</v>
      </c>
      <c r="J25" s="163">
        <f>B25/$H$25</f>
        <v>1.9441831295076827E-2</v>
      </c>
      <c r="K25" s="163">
        <f t="shared" ref="K25:O25" si="9">C25/$H$25</f>
        <v>0.30330824709940418</v>
      </c>
      <c r="L25" s="163">
        <f t="shared" si="9"/>
        <v>8.8977735967387894E-2</v>
      </c>
      <c r="M25" s="163">
        <f t="shared" si="9"/>
        <v>0.15114455942301663</v>
      </c>
      <c r="N25" s="163">
        <f t="shared" si="9"/>
        <v>0.27116650987770463</v>
      </c>
      <c r="O25" s="163">
        <f t="shared" si="9"/>
        <v>0.28026026967701473</v>
      </c>
    </row>
    <row r="29" spans="1:15" ht="36" customHeight="1" x14ac:dyDescent="0.25"/>
  </sheetData>
  <mergeCells count="3">
    <mergeCell ref="A6:A7"/>
    <mergeCell ref="B6:H6"/>
    <mergeCell ref="J6:O6"/>
  </mergeCells>
  <conditionalFormatting sqref="H8:H24">
    <cfRule type="dataBar" priority="1">
      <dataBar>
        <cfvo type="min"/>
        <cfvo type="max"/>
        <color rgb="FF008AEF"/>
      </dataBar>
      <extLst>
        <ext xmlns:x14="http://schemas.microsoft.com/office/spreadsheetml/2009/9/main" uri="{B025F937-C7B1-47D3-B67F-A62EFF666E3E}">
          <x14:id>{F2C83D3F-B4BB-48FB-9B7E-1033FFE4A739}</x14:id>
        </ext>
      </extLst>
    </cfRule>
  </conditionalFormatting>
  <conditionalFormatting sqref="J8:O24">
    <cfRule type="dataBar" priority="2">
      <dataBar>
        <cfvo type="min"/>
        <cfvo type="max"/>
        <color rgb="FF008AEF"/>
      </dataBar>
      <extLst>
        <ext xmlns:x14="http://schemas.microsoft.com/office/spreadsheetml/2009/9/main" uri="{B025F937-C7B1-47D3-B67F-A62EFF666E3E}">
          <x14:id>{C9FD4C92-E943-4395-ACC7-5F0421415935}</x14:id>
        </ext>
      </extLst>
    </cfRule>
  </conditionalFormatting>
  <printOptions horizontalCentered="1"/>
  <pageMargins left="0.23622047244094491" right="0.23622047244094491" top="0.74803149606299213" bottom="0.74803149606299213" header="0.31496062992125984" footer="0.31496062992125984"/>
  <pageSetup scale="89" orientation="landscape" r:id="rId1"/>
  <drawing r:id="rId2"/>
  <extLst>
    <ext xmlns:x14="http://schemas.microsoft.com/office/spreadsheetml/2009/9/main" uri="{78C0D931-6437-407d-A8EE-F0AAD7539E65}">
      <x14:conditionalFormattings>
        <x14:conditionalFormatting xmlns:xm="http://schemas.microsoft.com/office/excel/2006/main">
          <x14:cfRule type="dataBar" id="{F2C83D3F-B4BB-48FB-9B7E-1033FFE4A739}">
            <x14:dataBar minLength="0" maxLength="100" border="1" negativeBarBorderColorSameAsPositive="0">
              <x14:cfvo type="autoMin"/>
              <x14:cfvo type="autoMax"/>
              <x14:borderColor rgb="FF008AEF"/>
              <x14:negativeFillColor rgb="FFFF0000"/>
              <x14:negativeBorderColor rgb="FFFF0000"/>
              <x14:axisColor rgb="FF000000"/>
            </x14:dataBar>
          </x14:cfRule>
          <xm:sqref>H8:H24</xm:sqref>
        </x14:conditionalFormatting>
        <x14:conditionalFormatting xmlns:xm="http://schemas.microsoft.com/office/excel/2006/main">
          <x14:cfRule type="dataBar" id="{C9FD4C92-E943-4395-ACC7-5F0421415935}">
            <x14:dataBar minLength="0" maxLength="100" gradient="0">
              <x14:cfvo type="autoMin"/>
              <x14:cfvo type="autoMax"/>
              <x14:negativeFillColor rgb="FFFF0000"/>
              <x14:axisColor rgb="FF000000"/>
            </x14:dataBar>
          </x14:cfRule>
          <xm:sqref>J8:O24</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2"/>
  <sheetViews>
    <sheetView workbookViewId="0">
      <selection sqref="A1:A2"/>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191</v>
      </c>
    </row>
    <row r="2" spans="1:7" ht="15" customHeight="1" x14ac:dyDescent="0.25">
      <c r="A2" s="30" t="s">
        <v>168</v>
      </c>
    </row>
    <row r="4" spans="1:7" ht="15" customHeight="1" x14ac:dyDescent="0.25">
      <c r="A4" s="32" t="s">
        <v>197</v>
      </c>
    </row>
    <row r="5" spans="1:7" ht="15" customHeight="1" x14ac:dyDescent="0.25">
      <c r="A5" s="352" t="s">
        <v>3</v>
      </c>
      <c r="B5" s="351" t="s">
        <v>26</v>
      </c>
      <c r="C5" s="351"/>
      <c r="D5" s="351" t="s">
        <v>27</v>
      </c>
      <c r="E5" s="351"/>
      <c r="F5" s="351" t="s">
        <v>6</v>
      </c>
      <c r="G5" s="351"/>
    </row>
    <row r="6" spans="1:7" ht="15" customHeight="1" x14ac:dyDescent="0.25">
      <c r="A6" s="352"/>
      <c r="B6" s="73" t="s">
        <v>4</v>
      </c>
      <c r="C6" s="73" t="s">
        <v>28</v>
      </c>
      <c r="D6" s="73" t="s">
        <v>4</v>
      </c>
      <c r="E6" s="73" t="s">
        <v>28</v>
      </c>
      <c r="F6" s="73" t="s">
        <v>4</v>
      </c>
      <c r="G6" s="73" t="s">
        <v>28</v>
      </c>
    </row>
    <row r="7" spans="1:7" ht="15" customHeight="1" x14ac:dyDescent="0.25">
      <c r="A7" s="70" t="s">
        <v>149</v>
      </c>
      <c r="B7" s="71">
        <v>298828</v>
      </c>
      <c r="C7" s="90">
        <f>B7/F7</f>
        <v>0.83215817321080476</v>
      </c>
      <c r="D7" s="71">
        <v>60272</v>
      </c>
      <c r="E7" s="90">
        <f>D7/F7</f>
        <v>0.16784182678919521</v>
      </c>
      <c r="F7" s="71">
        <f>B7+D7</f>
        <v>359100</v>
      </c>
      <c r="G7" s="91">
        <v>0.99998886104149265</v>
      </c>
    </row>
    <row r="8" spans="1:7" ht="15" customHeight="1" x14ac:dyDescent="0.25">
      <c r="A8" s="70" t="s">
        <v>159</v>
      </c>
      <c r="B8" s="71">
        <v>255321</v>
      </c>
      <c r="C8" s="90">
        <f t="shared" ref="C8:C10" si="0">B8/F8</f>
        <v>0.82169971324942148</v>
      </c>
      <c r="D8" s="71">
        <v>55402</v>
      </c>
      <c r="E8" s="90">
        <f t="shared" ref="E8:E10" si="1">D8/F8</f>
        <v>0.17830028675057849</v>
      </c>
      <c r="F8" s="71">
        <f t="shared" ref="F8:F10" si="2">B8+D8</f>
        <v>310723</v>
      </c>
      <c r="G8" s="91">
        <v>0.99998886104149265</v>
      </c>
    </row>
    <row r="9" spans="1:7" ht="15" customHeight="1" x14ac:dyDescent="0.25">
      <c r="A9" s="70" t="s">
        <v>170</v>
      </c>
      <c r="B9" s="71">
        <v>222084</v>
      </c>
      <c r="C9" s="90">
        <f t="shared" si="0"/>
        <v>0.83030436716977041</v>
      </c>
      <c r="D9" s="71">
        <v>45389</v>
      </c>
      <c r="E9" s="90">
        <f t="shared" si="1"/>
        <v>0.16969563283022959</v>
      </c>
      <c r="F9" s="71">
        <f t="shared" si="2"/>
        <v>267473</v>
      </c>
      <c r="G9" s="91">
        <v>0.99998886104149265</v>
      </c>
    </row>
    <row r="10" spans="1:7" ht="15" customHeight="1" x14ac:dyDescent="0.25">
      <c r="A10" s="70" t="s">
        <v>189</v>
      </c>
      <c r="B10" s="71">
        <v>232764</v>
      </c>
      <c r="C10" s="90">
        <f t="shared" si="0"/>
        <v>0.82195612024733122</v>
      </c>
      <c r="D10" s="71">
        <v>50419</v>
      </c>
      <c r="E10" s="90">
        <f t="shared" si="1"/>
        <v>0.17804387975266878</v>
      </c>
      <c r="F10" s="71">
        <f t="shared" si="2"/>
        <v>283183</v>
      </c>
      <c r="G10" s="91">
        <v>0.99998886104149265</v>
      </c>
    </row>
    <row r="11" spans="1:7" ht="15" customHeight="1" x14ac:dyDescent="0.25">
      <c r="E11" s="52"/>
    </row>
    <row r="12" spans="1:7" ht="15" customHeight="1" x14ac:dyDescent="0.25">
      <c r="A12" s="70" t="s">
        <v>3</v>
      </c>
      <c r="B12" s="74" t="s">
        <v>26</v>
      </c>
      <c r="C12" s="74" t="s">
        <v>27</v>
      </c>
    </row>
    <row r="13" spans="1:7" ht="15" customHeight="1" x14ac:dyDescent="0.25">
      <c r="A13" s="70">
        <v>2020</v>
      </c>
      <c r="B13" s="75">
        <v>298824</v>
      </c>
      <c r="C13" s="75">
        <v>60272</v>
      </c>
    </row>
    <row r="14" spans="1:7" ht="15" customHeight="1" x14ac:dyDescent="0.25">
      <c r="A14" s="70">
        <v>2021</v>
      </c>
      <c r="B14" s="75">
        <v>255321</v>
      </c>
      <c r="C14" s="75">
        <v>55402</v>
      </c>
    </row>
    <row r="15" spans="1:7" ht="15" customHeight="1" x14ac:dyDescent="0.25">
      <c r="A15" s="70">
        <v>2022</v>
      </c>
      <c r="B15" s="78">
        <f>B9</f>
        <v>222084</v>
      </c>
      <c r="C15" s="78">
        <f>D9</f>
        <v>45389</v>
      </c>
    </row>
    <row r="16" spans="1:7" ht="15" customHeight="1" x14ac:dyDescent="0.25">
      <c r="A16" s="70">
        <v>2023</v>
      </c>
      <c r="B16" s="71">
        <v>232893</v>
      </c>
      <c r="C16" s="71">
        <v>50419</v>
      </c>
    </row>
    <row r="17" spans="1:4" ht="15" customHeight="1" x14ac:dyDescent="0.25">
      <c r="A17" s="2"/>
      <c r="B17" s="4"/>
    </row>
    <row r="18" spans="1:4" ht="15" customHeight="1" x14ac:dyDescent="0.25">
      <c r="A18" s="70" t="s">
        <v>3</v>
      </c>
      <c r="B18" s="74" t="s">
        <v>26</v>
      </c>
      <c r="C18" s="74" t="s">
        <v>27</v>
      </c>
      <c r="D18" s="93" t="s">
        <v>146</v>
      </c>
    </row>
    <row r="19" spans="1:4" ht="15" customHeight="1" x14ac:dyDescent="0.25">
      <c r="A19" s="70">
        <v>2020</v>
      </c>
      <c r="B19" s="79">
        <f>C7</f>
        <v>0.83215817321080476</v>
      </c>
      <c r="C19" s="79">
        <f>E7</f>
        <v>0.16784182678919521</v>
      </c>
      <c r="D19" s="93">
        <v>1</v>
      </c>
    </row>
    <row r="20" spans="1:4" ht="15" customHeight="1" x14ac:dyDescent="0.25">
      <c r="A20" s="70">
        <v>2021</v>
      </c>
      <c r="B20" s="79">
        <f t="shared" ref="B20:B22" si="3">C8</f>
        <v>0.82169971324942148</v>
      </c>
      <c r="C20" s="79">
        <f t="shared" ref="C20:C22" si="4">E8</f>
        <v>0.17830028675057849</v>
      </c>
      <c r="D20" s="93">
        <v>2</v>
      </c>
    </row>
    <row r="21" spans="1:4" ht="15" customHeight="1" x14ac:dyDescent="0.25">
      <c r="A21" s="70">
        <v>2022</v>
      </c>
      <c r="B21" s="79">
        <f t="shared" si="3"/>
        <v>0.83030436716977041</v>
      </c>
      <c r="C21" s="79">
        <f t="shared" si="4"/>
        <v>0.16969563283022959</v>
      </c>
      <c r="D21" s="93">
        <v>3</v>
      </c>
    </row>
    <row r="22" spans="1:4" ht="15" customHeight="1" x14ac:dyDescent="0.25">
      <c r="A22" s="70">
        <v>2022</v>
      </c>
      <c r="B22" s="79">
        <f t="shared" si="3"/>
        <v>0.82195612024733122</v>
      </c>
      <c r="C22" s="79">
        <f t="shared" si="4"/>
        <v>0.17804387975266878</v>
      </c>
      <c r="D22" s="93">
        <v>4</v>
      </c>
    </row>
  </sheetData>
  <mergeCells count="4">
    <mergeCell ref="F5:G5"/>
    <mergeCell ref="D5:E5"/>
    <mergeCell ref="B5:C5"/>
    <mergeCell ref="A5:A6"/>
  </mergeCells>
  <phoneticPr fontId="16" type="noConversion"/>
  <pageMargins left="0.23622047244094491" right="0.23622047244094491" top="0.74803149606299213" bottom="0.74803149606299213" header="0.31496062992125984" footer="0.31496062992125984"/>
  <pageSetup scale="8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7BBD1-7487-43B1-9582-509E75B78086}">
  <dimension ref="A1:H20"/>
  <sheetViews>
    <sheetView workbookViewId="0">
      <selection sqref="A1:H20"/>
    </sheetView>
  </sheetViews>
  <sheetFormatPr baseColWidth="10" defaultRowHeight="15" x14ac:dyDescent="0.25"/>
  <sheetData>
    <row r="1" spans="1:8" x14ac:dyDescent="0.25">
      <c r="A1" s="207" t="s">
        <v>277</v>
      </c>
      <c r="B1" s="207" t="s">
        <v>93</v>
      </c>
      <c r="C1" s="207" t="s">
        <v>94</v>
      </c>
      <c r="D1" s="207" t="s">
        <v>96</v>
      </c>
      <c r="E1" s="207" t="s">
        <v>97</v>
      </c>
      <c r="F1" s="207" t="s">
        <v>246</v>
      </c>
      <c r="G1" s="207" t="s">
        <v>101</v>
      </c>
      <c r="H1" s="208" t="s">
        <v>6</v>
      </c>
    </row>
    <row r="2" spans="1:8" x14ac:dyDescent="0.25">
      <c r="A2" s="203" t="s">
        <v>227</v>
      </c>
      <c r="B2" s="203" t="s">
        <v>234</v>
      </c>
      <c r="C2" s="203" t="s">
        <v>234</v>
      </c>
      <c r="D2" s="203" t="s">
        <v>234</v>
      </c>
      <c r="E2" s="203" t="s">
        <v>234</v>
      </c>
      <c r="F2" s="203" t="s">
        <v>234</v>
      </c>
      <c r="G2" s="203" t="s">
        <v>234</v>
      </c>
      <c r="H2" s="204" t="s">
        <v>234</v>
      </c>
    </row>
    <row r="3" spans="1:8" x14ac:dyDescent="0.25">
      <c r="A3" s="205" t="s">
        <v>43</v>
      </c>
      <c r="B3" s="209">
        <v>111</v>
      </c>
      <c r="C3" s="209">
        <v>2181</v>
      </c>
      <c r="D3" s="209">
        <v>808</v>
      </c>
      <c r="E3" s="209">
        <v>1538</v>
      </c>
      <c r="F3" s="209">
        <v>850</v>
      </c>
      <c r="G3" s="209">
        <v>1226</v>
      </c>
      <c r="H3" s="210">
        <v>6714</v>
      </c>
    </row>
    <row r="4" spans="1:8" x14ac:dyDescent="0.25">
      <c r="A4" s="205" t="s">
        <v>44</v>
      </c>
      <c r="B4" s="209">
        <v>363</v>
      </c>
      <c r="C4" s="209">
        <v>5523</v>
      </c>
      <c r="D4" s="209">
        <v>1536</v>
      </c>
      <c r="E4" s="209">
        <v>954</v>
      </c>
      <c r="F4" s="209">
        <v>1860</v>
      </c>
      <c r="G4" s="209">
        <v>2085</v>
      </c>
      <c r="H4" s="210">
        <v>12321</v>
      </c>
    </row>
    <row r="5" spans="1:8" x14ac:dyDescent="0.25">
      <c r="A5" s="205" t="s">
        <v>45</v>
      </c>
      <c r="B5" s="209">
        <v>1768</v>
      </c>
      <c r="C5" s="209">
        <v>5573</v>
      </c>
      <c r="D5" s="209">
        <v>2139</v>
      </c>
      <c r="E5" s="209">
        <v>2084</v>
      </c>
      <c r="F5" s="209">
        <v>2196</v>
      </c>
      <c r="G5" s="209">
        <v>3230</v>
      </c>
      <c r="H5" s="210">
        <v>16990</v>
      </c>
    </row>
    <row r="6" spans="1:8" x14ac:dyDescent="0.25">
      <c r="A6" s="205" t="s">
        <v>46</v>
      </c>
      <c r="B6" s="209">
        <v>177</v>
      </c>
      <c r="C6" s="209">
        <v>3268</v>
      </c>
      <c r="D6" s="209">
        <v>1157</v>
      </c>
      <c r="E6" s="209">
        <v>1282</v>
      </c>
      <c r="F6" s="209">
        <v>1560</v>
      </c>
      <c r="G6" s="209">
        <v>2397</v>
      </c>
      <c r="H6" s="210">
        <v>9841</v>
      </c>
    </row>
    <row r="7" spans="1:8" x14ac:dyDescent="0.25">
      <c r="A7" s="205" t="s">
        <v>47</v>
      </c>
      <c r="B7" s="209">
        <v>1044</v>
      </c>
      <c r="C7" s="209">
        <v>3996</v>
      </c>
      <c r="D7" s="209">
        <v>2011</v>
      </c>
      <c r="E7" s="209">
        <v>2000</v>
      </c>
      <c r="F7" s="209">
        <v>3196</v>
      </c>
      <c r="G7" s="209">
        <v>3096</v>
      </c>
      <c r="H7" s="210">
        <v>15343</v>
      </c>
    </row>
    <row r="8" spans="1:8" x14ac:dyDescent="0.25">
      <c r="A8" s="205" t="s">
        <v>48</v>
      </c>
      <c r="B8" s="209">
        <v>7705</v>
      </c>
      <c r="C8" s="209">
        <v>9491</v>
      </c>
      <c r="D8" s="209">
        <v>5117</v>
      </c>
      <c r="E8" s="209">
        <v>5368</v>
      </c>
      <c r="F8" s="209">
        <v>5257</v>
      </c>
      <c r="G8" s="209">
        <v>8094</v>
      </c>
      <c r="H8" s="210">
        <v>41032</v>
      </c>
    </row>
    <row r="9" spans="1:8" x14ac:dyDescent="0.25">
      <c r="A9" s="205" t="s">
        <v>49</v>
      </c>
      <c r="B9" s="209">
        <v>889</v>
      </c>
      <c r="C9" s="209">
        <v>4290</v>
      </c>
      <c r="D9" s="209">
        <v>3510</v>
      </c>
      <c r="E9" s="209">
        <v>7956</v>
      </c>
      <c r="F9" s="209">
        <v>2701</v>
      </c>
      <c r="G9" s="209">
        <v>5961</v>
      </c>
      <c r="H9" s="210">
        <v>25307</v>
      </c>
    </row>
    <row r="10" spans="1:8" x14ac:dyDescent="0.25">
      <c r="A10" s="205" t="s">
        <v>50</v>
      </c>
      <c r="B10" s="209">
        <v>587</v>
      </c>
      <c r="C10" s="209">
        <v>6082</v>
      </c>
      <c r="D10" s="209">
        <v>2827</v>
      </c>
      <c r="E10" s="209">
        <v>1961</v>
      </c>
      <c r="F10" s="209">
        <v>1992</v>
      </c>
      <c r="G10" s="209">
        <v>4618</v>
      </c>
      <c r="H10" s="210">
        <v>18067</v>
      </c>
    </row>
    <row r="11" spans="1:8" x14ac:dyDescent="0.25">
      <c r="A11" s="205" t="s">
        <v>140</v>
      </c>
      <c r="B11" s="209">
        <v>320</v>
      </c>
      <c r="C11" s="209">
        <v>2262</v>
      </c>
      <c r="D11" s="209">
        <v>1507</v>
      </c>
      <c r="E11" s="209">
        <v>1714</v>
      </c>
      <c r="F11" s="209">
        <v>1050</v>
      </c>
      <c r="G11" s="209">
        <v>2854</v>
      </c>
      <c r="H11" s="210">
        <v>9707</v>
      </c>
    </row>
    <row r="12" spans="1:8" x14ac:dyDescent="0.25">
      <c r="A12" s="205" t="s">
        <v>51</v>
      </c>
      <c r="B12" s="209">
        <v>604</v>
      </c>
      <c r="C12" s="209">
        <v>6979</v>
      </c>
      <c r="D12" s="209">
        <v>3466</v>
      </c>
      <c r="E12" s="209">
        <v>8330</v>
      </c>
      <c r="F12" s="209">
        <v>3828</v>
      </c>
      <c r="G12" s="209">
        <v>4912</v>
      </c>
      <c r="H12" s="210">
        <v>28119</v>
      </c>
    </row>
    <row r="13" spans="1:8" x14ac:dyDescent="0.25">
      <c r="A13" s="205" t="s">
        <v>52</v>
      </c>
      <c r="B13" s="209">
        <v>208</v>
      </c>
      <c r="C13" s="209">
        <v>8789</v>
      </c>
      <c r="D13" s="209">
        <v>3231</v>
      </c>
      <c r="E13" s="209">
        <v>2954</v>
      </c>
      <c r="F13" s="209">
        <v>3259</v>
      </c>
      <c r="G13" s="209">
        <v>6461</v>
      </c>
      <c r="H13" s="210">
        <v>24902</v>
      </c>
    </row>
    <row r="14" spans="1:8" x14ac:dyDescent="0.25">
      <c r="A14" s="205" t="s">
        <v>53</v>
      </c>
      <c r="B14" s="209">
        <v>183</v>
      </c>
      <c r="C14" s="209">
        <v>3116</v>
      </c>
      <c r="D14" s="209">
        <v>1326</v>
      </c>
      <c r="E14" s="209">
        <v>2475</v>
      </c>
      <c r="F14" s="209">
        <v>1077</v>
      </c>
      <c r="G14" s="209">
        <v>2660</v>
      </c>
      <c r="H14" s="210">
        <v>10837</v>
      </c>
    </row>
    <row r="15" spans="1:8" x14ac:dyDescent="0.25">
      <c r="A15" s="205" t="s">
        <v>54</v>
      </c>
      <c r="B15" s="209">
        <v>205</v>
      </c>
      <c r="C15" s="209">
        <v>6889</v>
      </c>
      <c r="D15" s="209">
        <v>2957</v>
      </c>
      <c r="E15" s="209">
        <v>3686</v>
      </c>
      <c r="F15" s="209">
        <v>3627</v>
      </c>
      <c r="G15" s="209">
        <v>7204</v>
      </c>
      <c r="H15" s="210">
        <v>24568</v>
      </c>
    </row>
    <row r="16" spans="1:8" x14ac:dyDescent="0.25">
      <c r="A16" s="205" t="s">
        <v>55</v>
      </c>
      <c r="B16" s="209">
        <v>130</v>
      </c>
      <c r="C16" s="209">
        <v>1083</v>
      </c>
      <c r="D16" s="209">
        <v>556</v>
      </c>
      <c r="E16" s="209">
        <v>426</v>
      </c>
      <c r="F16" s="209">
        <v>917</v>
      </c>
      <c r="G16" s="209">
        <v>1166</v>
      </c>
      <c r="H16" s="210">
        <v>4278</v>
      </c>
    </row>
    <row r="17" spans="1:8" x14ac:dyDescent="0.25">
      <c r="A17" s="205" t="s">
        <v>56</v>
      </c>
      <c r="B17" s="209">
        <v>136</v>
      </c>
      <c r="C17" s="209">
        <v>1546</v>
      </c>
      <c r="D17" s="209">
        <v>677</v>
      </c>
      <c r="E17" s="209">
        <v>447</v>
      </c>
      <c r="F17" s="209">
        <v>577</v>
      </c>
      <c r="G17" s="209">
        <v>1376</v>
      </c>
      <c r="H17" s="210">
        <v>4759</v>
      </c>
    </row>
    <row r="18" spans="1:8" x14ac:dyDescent="0.25">
      <c r="A18" s="205" t="s">
        <v>108</v>
      </c>
      <c r="B18" s="209">
        <v>2142</v>
      </c>
      <c r="C18" s="209">
        <v>10850</v>
      </c>
      <c r="D18" s="209">
        <v>11096</v>
      </c>
      <c r="E18" s="209">
        <v>9022</v>
      </c>
      <c r="F18" s="209">
        <v>11618</v>
      </c>
      <c r="G18" s="209">
        <v>13996</v>
      </c>
      <c r="H18" s="210">
        <v>58724</v>
      </c>
    </row>
    <row r="19" spans="1:8" x14ac:dyDescent="0.25">
      <c r="A19" s="205" t="s">
        <v>109</v>
      </c>
      <c r="B19" s="209">
        <v>1206</v>
      </c>
      <c r="C19" s="209">
        <v>11252</v>
      </c>
      <c r="D19" s="209">
        <v>7911</v>
      </c>
      <c r="E19" s="209">
        <v>14636</v>
      </c>
      <c r="F19" s="209">
        <v>12928</v>
      </c>
      <c r="G19" s="209">
        <v>13961</v>
      </c>
      <c r="H19" s="210">
        <v>61894</v>
      </c>
    </row>
    <row r="20" spans="1:8" x14ac:dyDescent="0.25">
      <c r="A20" s="206" t="s">
        <v>6</v>
      </c>
      <c r="B20" s="210">
        <v>17778</v>
      </c>
      <c r="C20" s="210">
        <v>93170</v>
      </c>
      <c r="D20" s="210">
        <v>51832</v>
      </c>
      <c r="E20" s="210">
        <v>66833</v>
      </c>
      <c r="F20" s="210">
        <v>58493</v>
      </c>
      <c r="G20" s="210">
        <v>85297</v>
      </c>
      <c r="H20" s="210">
        <v>373403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2"/>
  <sheetViews>
    <sheetView workbookViewId="0">
      <selection sqref="A1:H20"/>
    </sheetView>
  </sheetViews>
  <sheetFormatPr baseColWidth="10" defaultColWidth="11.42578125" defaultRowHeight="15" customHeight="1" x14ac:dyDescent="0.25"/>
  <cols>
    <col min="1" max="1" width="11.42578125" style="1"/>
    <col min="2" max="7" width="11.42578125" style="39"/>
    <col min="8" max="16384" width="11.42578125" style="1"/>
  </cols>
  <sheetData>
    <row r="1" spans="1:11" ht="15" customHeight="1" x14ac:dyDescent="0.25">
      <c r="A1" s="30" t="s">
        <v>191</v>
      </c>
    </row>
    <row r="2" spans="1:11" ht="15" customHeight="1" x14ac:dyDescent="0.25">
      <c r="A2" s="30" t="s">
        <v>168</v>
      </c>
    </row>
    <row r="4" spans="1:11" ht="15" customHeight="1" x14ac:dyDescent="0.25">
      <c r="A4" s="32" t="s">
        <v>198</v>
      </c>
    </row>
    <row r="5" spans="1:11" ht="15" customHeight="1" x14ac:dyDescent="0.25">
      <c r="A5" s="353" t="s">
        <v>3</v>
      </c>
      <c r="B5" s="354" t="s">
        <v>211</v>
      </c>
      <c r="C5" s="354"/>
      <c r="D5" s="354" t="s">
        <v>30</v>
      </c>
      <c r="E5" s="354"/>
      <c r="F5" s="354" t="s">
        <v>6</v>
      </c>
      <c r="G5" s="354"/>
      <c r="I5" s="9"/>
      <c r="K5" s="10"/>
    </row>
    <row r="6" spans="1:11" ht="15" customHeight="1" x14ac:dyDescent="0.25">
      <c r="A6" s="353"/>
      <c r="B6" s="5" t="s">
        <v>4</v>
      </c>
      <c r="C6" s="5" t="s">
        <v>28</v>
      </c>
      <c r="D6" s="5" t="s">
        <v>4</v>
      </c>
      <c r="E6" s="5" t="s">
        <v>28</v>
      </c>
      <c r="F6" s="5" t="s">
        <v>4</v>
      </c>
      <c r="G6" s="5" t="s">
        <v>28</v>
      </c>
      <c r="I6" s="9"/>
      <c r="K6" s="10"/>
    </row>
    <row r="7" spans="1:11" ht="15" customHeight="1" x14ac:dyDescent="0.25">
      <c r="A7" s="3" t="s">
        <v>149</v>
      </c>
      <c r="B7" s="6">
        <v>347092</v>
      </c>
      <c r="C7" s="7">
        <f>B7/F7</f>
        <v>0.96656084656084651</v>
      </c>
      <c r="D7" s="6">
        <v>12008</v>
      </c>
      <c r="E7" s="7">
        <f>D7/F7</f>
        <v>3.3439153439153442E-2</v>
      </c>
      <c r="F7" s="6">
        <f>B7+D7</f>
        <v>359100</v>
      </c>
      <c r="G7" s="8">
        <f>C7+E7</f>
        <v>1</v>
      </c>
    </row>
    <row r="8" spans="1:11" ht="15" customHeight="1" x14ac:dyDescent="0.25">
      <c r="A8" s="3" t="s">
        <v>159</v>
      </c>
      <c r="B8" s="6">
        <v>302011</v>
      </c>
      <c r="C8" s="7">
        <f t="shared" ref="C8:C10" si="0">B8/F8</f>
        <v>0.97196216565880222</v>
      </c>
      <c r="D8" s="6">
        <v>8712</v>
      </c>
      <c r="E8" s="7">
        <f t="shared" ref="E8:E10" si="1">D8/F8</f>
        <v>2.8037834341197786E-2</v>
      </c>
      <c r="F8" s="6">
        <f t="shared" ref="F8:F9" si="2">B8+D8</f>
        <v>310723</v>
      </c>
      <c r="G8" s="8">
        <v>0.99998886104149265</v>
      </c>
    </row>
    <row r="9" spans="1:11" ht="15" customHeight="1" x14ac:dyDescent="0.25">
      <c r="A9" s="3" t="s">
        <v>170</v>
      </c>
      <c r="B9" s="6">
        <f>257311+144</f>
        <v>257455</v>
      </c>
      <c r="C9" s="7">
        <f t="shared" si="0"/>
        <v>0.96254575228153871</v>
      </c>
      <c r="D9" s="6">
        <v>10018</v>
      </c>
      <c r="E9" s="7">
        <f t="shared" si="1"/>
        <v>3.74542477184613E-2</v>
      </c>
      <c r="F9" s="6">
        <f t="shared" si="2"/>
        <v>267473</v>
      </c>
      <c r="G9" s="8">
        <v>1</v>
      </c>
    </row>
    <row r="10" spans="1:11" ht="15" customHeight="1" x14ac:dyDescent="0.25">
      <c r="A10" s="3" t="s">
        <v>189</v>
      </c>
      <c r="B10" s="6">
        <v>271247</v>
      </c>
      <c r="C10" s="7">
        <f t="shared" si="0"/>
        <v>0.95785057718860245</v>
      </c>
      <c r="D10" s="6">
        <v>11936</v>
      </c>
      <c r="E10" s="7">
        <f t="shared" si="1"/>
        <v>4.214942281139758E-2</v>
      </c>
      <c r="F10" s="6">
        <f t="shared" ref="F10" si="3">B10+D10</f>
        <v>283183</v>
      </c>
      <c r="G10" s="8">
        <v>1</v>
      </c>
    </row>
    <row r="12" spans="1:11" ht="23.25" customHeight="1" x14ac:dyDescent="0.25">
      <c r="A12" s="70" t="s">
        <v>3</v>
      </c>
      <c r="B12" s="83" t="s">
        <v>211</v>
      </c>
      <c r="C12" s="83" t="s">
        <v>30</v>
      </c>
      <c r="D12" s="4"/>
      <c r="E12" s="4"/>
    </row>
    <row r="13" spans="1:11" ht="15" customHeight="1" x14ac:dyDescent="0.25">
      <c r="A13" s="70">
        <v>2020</v>
      </c>
      <c r="B13" s="75">
        <f>B7</f>
        <v>347092</v>
      </c>
      <c r="C13" s="75">
        <f>D7</f>
        <v>12008</v>
      </c>
      <c r="D13" s="18"/>
      <c r="E13" s="20"/>
    </row>
    <row r="14" spans="1:11" ht="15" customHeight="1" x14ac:dyDescent="0.25">
      <c r="A14" s="70">
        <v>2021</v>
      </c>
      <c r="B14" s="75">
        <f t="shared" ref="B14:B16" si="4">B8</f>
        <v>302011</v>
      </c>
      <c r="C14" s="75">
        <f t="shared" ref="C14:C15" si="5">D8</f>
        <v>8712</v>
      </c>
      <c r="D14" s="18"/>
      <c r="E14" s="20"/>
    </row>
    <row r="15" spans="1:11" ht="15" customHeight="1" x14ac:dyDescent="0.25">
      <c r="A15" s="70">
        <v>2022</v>
      </c>
      <c r="B15" s="75">
        <f t="shared" si="4"/>
        <v>257455</v>
      </c>
      <c r="C15" s="75">
        <f t="shared" si="5"/>
        <v>10018</v>
      </c>
    </row>
    <row r="16" spans="1:11" ht="15" customHeight="1" x14ac:dyDescent="0.25">
      <c r="A16" s="70">
        <v>2023</v>
      </c>
      <c r="B16" s="75">
        <f t="shared" si="4"/>
        <v>271247</v>
      </c>
      <c r="C16" s="75">
        <f t="shared" ref="C16" si="6">D10</f>
        <v>11936</v>
      </c>
    </row>
    <row r="17" spans="1:4" ht="15" customHeight="1" x14ac:dyDescent="0.25">
      <c r="A17" s="2"/>
      <c r="B17" s="4"/>
    </row>
    <row r="18" spans="1:4" ht="24.75" customHeight="1" x14ac:dyDescent="0.25">
      <c r="A18" s="70" t="s">
        <v>3</v>
      </c>
      <c r="B18" s="83" t="s">
        <v>211</v>
      </c>
      <c r="C18" s="83" t="s">
        <v>30</v>
      </c>
      <c r="D18" s="93" t="s">
        <v>146</v>
      </c>
    </row>
    <row r="19" spans="1:4" ht="15" customHeight="1" x14ac:dyDescent="0.25">
      <c r="A19" s="70">
        <v>2020</v>
      </c>
      <c r="B19" s="92">
        <f>C7</f>
        <v>0.96656084656084651</v>
      </c>
      <c r="C19" s="92">
        <f>E7</f>
        <v>3.3439153439153442E-2</v>
      </c>
      <c r="D19" s="93">
        <v>1</v>
      </c>
    </row>
    <row r="20" spans="1:4" ht="15" customHeight="1" x14ac:dyDescent="0.25">
      <c r="A20" s="70">
        <v>2021</v>
      </c>
      <c r="B20" s="92">
        <f t="shared" ref="B20:B22" si="7">C8</f>
        <v>0.97196216565880222</v>
      </c>
      <c r="C20" s="92">
        <f t="shared" ref="C20:C22" si="8">E8</f>
        <v>2.8037834341197786E-2</v>
      </c>
      <c r="D20" s="93">
        <v>2</v>
      </c>
    </row>
    <row r="21" spans="1:4" ht="15" customHeight="1" x14ac:dyDescent="0.25">
      <c r="A21" s="70">
        <v>2022</v>
      </c>
      <c r="B21" s="92">
        <f t="shared" si="7"/>
        <v>0.96254575228153871</v>
      </c>
      <c r="C21" s="92">
        <f t="shared" si="8"/>
        <v>3.74542477184613E-2</v>
      </c>
      <c r="D21" s="93">
        <v>3</v>
      </c>
    </row>
    <row r="22" spans="1:4" ht="15" customHeight="1" x14ac:dyDescent="0.25">
      <c r="A22" s="70">
        <v>2023</v>
      </c>
      <c r="B22" s="92">
        <f t="shared" si="7"/>
        <v>0.95785057718860245</v>
      </c>
      <c r="C22" s="92">
        <f t="shared" si="8"/>
        <v>4.214942281139758E-2</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76"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191</v>
      </c>
    </row>
    <row r="2" spans="1:7" ht="15" customHeight="1" x14ac:dyDescent="0.25">
      <c r="A2" s="30" t="s">
        <v>168</v>
      </c>
    </row>
    <row r="4" spans="1:7" ht="15" customHeight="1" x14ac:dyDescent="0.25">
      <c r="A4" s="32" t="s">
        <v>199</v>
      </c>
    </row>
    <row r="5" spans="1:7" ht="15" customHeight="1" x14ac:dyDescent="0.25">
      <c r="A5" s="353" t="s">
        <v>3</v>
      </c>
      <c r="B5" s="355" t="s">
        <v>31</v>
      </c>
      <c r="C5" s="356"/>
      <c r="D5" s="354" t="s">
        <v>32</v>
      </c>
      <c r="E5" s="354"/>
      <c r="F5" s="354" t="s">
        <v>6</v>
      </c>
      <c r="G5" s="354"/>
    </row>
    <row r="6" spans="1:7" ht="15" customHeight="1" x14ac:dyDescent="0.25">
      <c r="A6" s="353"/>
      <c r="B6" s="5" t="s">
        <v>4</v>
      </c>
      <c r="C6" s="5" t="s">
        <v>28</v>
      </c>
      <c r="D6" s="5" t="s">
        <v>4</v>
      </c>
      <c r="E6" s="5" t="s">
        <v>28</v>
      </c>
      <c r="F6" s="5" t="s">
        <v>4</v>
      </c>
      <c r="G6" s="5" t="s">
        <v>28</v>
      </c>
    </row>
    <row r="7" spans="1:7" ht="15" customHeight="1" x14ac:dyDescent="0.25">
      <c r="A7" s="3" t="s">
        <v>149</v>
      </c>
      <c r="B7" s="6">
        <v>12026</v>
      </c>
      <c r="C7" s="7">
        <f>B7/F7</f>
        <v>3.3489278752436645E-2</v>
      </c>
      <c r="D7" s="6">
        <v>347074</v>
      </c>
      <c r="E7" s="7">
        <f>D7/F7</f>
        <v>0.96651072124756332</v>
      </c>
      <c r="F7" s="6">
        <f>B7+D7</f>
        <v>359100</v>
      </c>
      <c r="G7" s="8">
        <v>1</v>
      </c>
    </row>
    <row r="8" spans="1:7" ht="15" customHeight="1" x14ac:dyDescent="0.25">
      <c r="A8" s="3" t="s">
        <v>159</v>
      </c>
      <c r="B8" s="6">
        <v>10372</v>
      </c>
      <c r="C8" s="7">
        <f t="shared" ref="C8:C10" si="0">B8/F8</f>
        <v>3.3380213244594059E-2</v>
      </c>
      <c r="D8" s="6">
        <v>300351</v>
      </c>
      <c r="E8" s="7">
        <f t="shared" ref="E8:E10" si="1">D8/F8</f>
        <v>0.96661978675540594</v>
      </c>
      <c r="F8" s="6">
        <f t="shared" ref="F8:F10" si="2">B8+D8</f>
        <v>310723</v>
      </c>
      <c r="G8" s="8">
        <v>1</v>
      </c>
    </row>
    <row r="9" spans="1:7" ht="15" customHeight="1" x14ac:dyDescent="0.25">
      <c r="A9" s="3" t="s">
        <v>170</v>
      </c>
      <c r="B9" s="6">
        <v>9470</v>
      </c>
      <c r="C9" s="7">
        <f t="shared" si="0"/>
        <v>3.5405442792356613E-2</v>
      </c>
      <c r="D9" s="6">
        <v>258003</v>
      </c>
      <c r="E9" s="7">
        <f t="shared" si="1"/>
        <v>0.96459455720764342</v>
      </c>
      <c r="F9" s="6">
        <f t="shared" si="2"/>
        <v>267473</v>
      </c>
      <c r="G9" s="8">
        <v>1</v>
      </c>
    </row>
    <row r="10" spans="1:7" ht="15" customHeight="1" x14ac:dyDescent="0.25">
      <c r="A10" s="3" t="s">
        <v>189</v>
      </c>
      <c r="B10" s="39">
        <v>10885</v>
      </c>
      <c r="C10" s="7">
        <f t="shared" si="0"/>
        <v>3.8438041831607123E-2</v>
      </c>
      <c r="D10" s="6">
        <v>272298</v>
      </c>
      <c r="E10" s="7">
        <f t="shared" si="1"/>
        <v>0.96156195816839285</v>
      </c>
      <c r="F10" s="6">
        <f t="shared" si="2"/>
        <v>283183</v>
      </c>
      <c r="G10" s="8">
        <v>1</v>
      </c>
    </row>
    <row r="12" spans="1:7" ht="15" customHeight="1" x14ac:dyDescent="0.25">
      <c r="A12" s="70" t="s">
        <v>3</v>
      </c>
      <c r="B12" s="74" t="s">
        <v>31</v>
      </c>
      <c r="C12" s="74" t="s">
        <v>32</v>
      </c>
    </row>
    <row r="13" spans="1:7" ht="15" customHeight="1" x14ac:dyDescent="0.25">
      <c r="A13" s="70">
        <v>2020</v>
      </c>
      <c r="B13" s="75">
        <f>B7</f>
        <v>12026</v>
      </c>
      <c r="C13" s="75">
        <f>D7</f>
        <v>347074</v>
      </c>
    </row>
    <row r="14" spans="1:7" ht="15" customHeight="1" x14ac:dyDescent="0.25">
      <c r="A14" s="70">
        <v>2021</v>
      </c>
      <c r="B14" s="75">
        <f t="shared" ref="B14:B15" si="3">B8</f>
        <v>10372</v>
      </c>
      <c r="C14" s="75">
        <f t="shared" ref="C14:C16" si="4">D8</f>
        <v>300351</v>
      </c>
    </row>
    <row r="15" spans="1:7" ht="15" customHeight="1" x14ac:dyDescent="0.25">
      <c r="A15" s="70">
        <v>2022</v>
      </c>
      <c r="B15" s="75">
        <f t="shared" si="3"/>
        <v>9470</v>
      </c>
      <c r="C15" s="75">
        <f t="shared" si="4"/>
        <v>258003</v>
      </c>
    </row>
    <row r="16" spans="1:7" ht="15" customHeight="1" x14ac:dyDescent="0.25">
      <c r="A16" s="70">
        <v>2023</v>
      </c>
      <c r="B16" s="75">
        <v>10885</v>
      </c>
      <c r="C16" s="75">
        <f t="shared" si="4"/>
        <v>272298</v>
      </c>
    </row>
    <row r="17" spans="1:18" ht="15" customHeight="1" x14ac:dyDescent="0.25">
      <c r="A17" s="2"/>
      <c r="C17" s="4"/>
    </row>
    <row r="18" spans="1:18" ht="15" customHeight="1" x14ac:dyDescent="0.25">
      <c r="A18" s="70" t="s">
        <v>3</v>
      </c>
      <c r="B18" s="74" t="s">
        <v>31</v>
      </c>
      <c r="C18" s="74" t="s">
        <v>32</v>
      </c>
      <c r="D18" s="93" t="s">
        <v>146</v>
      </c>
    </row>
    <row r="19" spans="1:18" ht="15" customHeight="1" x14ac:dyDescent="0.25">
      <c r="A19" s="70">
        <v>2021</v>
      </c>
      <c r="B19" s="79">
        <f>C7</f>
        <v>3.3489278752436645E-2</v>
      </c>
      <c r="C19" s="79">
        <f>E7</f>
        <v>0.96651072124756332</v>
      </c>
      <c r="D19" s="93">
        <v>1</v>
      </c>
      <c r="R19" s="38"/>
    </row>
    <row r="20" spans="1:18" ht="15" customHeight="1" x14ac:dyDescent="0.25">
      <c r="A20" s="70">
        <v>2020</v>
      </c>
      <c r="B20" s="79">
        <f t="shared" ref="B20:B22" si="5">C8</f>
        <v>3.3380213244594059E-2</v>
      </c>
      <c r="C20" s="79">
        <f t="shared" ref="C20:C22" si="6">E8</f>
        <v>0.96661978675540594</v>
      </c>
      <c r="D20" s="93">
        <v>2</v>
      </c>
    </row>
    <row r="21" spans="1:18" ht="15" customHeight="1" x14ac:dyDescent="0.25">
      <c r="A21" s="70">
        <v>2022</v>
      </c>
      <c r="B21" s="79">
        <f t="shared" si="5"/>
        <v>3.5405442792356613E-2</v>
      </c>
      <c r="C21" s="79">
        <f t="shared" si="6"/>
        <v>0.96459455720764342</v>
      </c>
      <c r="D21" s="93">
        <v>3</v>
      </c>
    </row>
    <row r="22" spans="1:18" ht="15" customHeight="1" x14ac:dyDescent="0.25">
      <c r="A22" s="70">
        <v>2023</v>
      </c>
      <c r="B22" s="79">
        <f t="shared" si="5"/>
        <v>3.8438041831607123E-2</v>
      </c>
      <c r="C22" s="79">
        <f t="shared" si="6"/>
        <v>0.96156195816839285</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4"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8" ht="15" customHeight="1" x14ac:dyDescent="0.25">
      <c r="A1" s="30" t="s">
        <v>191</v>
      </c>
    </row>
    <row r="2" spans="1:8" ht="15" customHeight="1" x14ac:dyDescent="0.25">
      <c r="A2" s="30" t="s">
        <v>168</v>
      </c>
    </row>
    <row r="4" spans="1:8" ht="15" customHeight="1" x14ac:dyDescent="0.25">
      <c r="A4" s="32" t="s">
        <v>203</v>
      </c>
    </row>
    <row r="5" spans="1:8" ht="15" customHeight="1" x14ac:dyDescent="0.25">
      <c r="A5" s="353" t="s">
        <v>3</v>
      </c>
      <c r="B5" s="354" t="s">
        <v>33</v>
      </c>
      <c r="C5" s="354"/>
      <c r="D5" s="354" t="s">
        <v>210</v>
      </c>
      <c r="E5" s="354"/>
      <c r="F5" s="354" t="s">
        <v>6</v>
      </c>
      <c r="G5" s="354"/>
    </row>
    <row r="6" spans="1:8" ht="15" customHeight="1" x14ac:dyDescent="0.25">
      <c r="A6" s="353"/>
      <c r="B6" s="5" t="s">
        <v>4</v>
      </c>
      <c r="C6" s="5" t="s">
        <v>28</v>
      </c>
      <c r="D6" s="5" t="s">
        <v>4</v>
      </c>
      <c r="E6" s="5" t="s">
        <v>28</v>
      </c>
      <c r="F6" s="5" t="s">
        <v>4</v>
      </c>
      <c r="G6" s="5" t="s">
        <v>28</v>
      </c>
    </row>
    <row r="7" spans="1:8" ht="15" customHeight="1" x14ac:dyDescent="0.25">
      <c r="A7" s="3" t="s">
        <v>149</v>
      </c>
      <c r="B7" s="6">
        <v>16781</v>
      </c>
      <c r="C7" s="7">
        <f>B7/F7</f>
        <v>4.6730715678084102E-2</v>
      </c>
      <c r="D7" s="6">
        <v>342319</v>
      </c>
      <c r="E7" s="7">
        <f>D7/F7</f>
        <v>0.95326928432191593</v>
      </c>
      <c r="F7" s="6">
        <f>B7+D7</f>
        <v>359100</v>
      </c>
      <c r="G7" s="8">
        <v>1</v>
      </c>
    </row>
    <row r="8" spans="1:8" ht="15" customHeight="1" x14ac:dyDescent="0.25">
      <c r="A8" s="3" t="s">
        <v>159</v>
      </c>
      <c r="B8" s="6">
        <v>17346</v>
      </c>
      <c r="C8" s="7">
        <f t="shared" ref="C8:C10" si="0">B8/F8</f>
        <v>5.5824641239946834E-2</v>
      </c>
      <c r="D8" s="6">
        <v>293377</v>
      </c>
      <c r="E8" s="7">
        <f>D8/F8</f>
        <v>0.94417535876005321</v>
      </c>
      <c r="F8" s="6">
        <f t="shared" ref="F8:F10" si="1">B8+D8</f>
        <v>310723</v>
      </c>
      <c r="G8" s="8">
        <v>0.99998886104149265</v>
      </c>
      <c r="H8" s="36"/>
    </row>
    <row r="9" spans="1:8" ht="15" customHeight="1" x14ac:dyDescent="0.25">
      <c r="A9" s="3" t="s">
        <v>170</v>
      </c>
      <c r="B9" s="6">
        <f>21020+14</f>
        <v>21034</v>
      </c>
      <c r="C9" s="7">
        <f t="shared" si="0"/>
        <v>7.8639713167310346E-2</v>
      </c>
      <c r="D9" s="6">
        <v>246439</v>
      </c>
      <c r="E9" s="7">
        <f>D9/F9</f>
        <v>0.92136028683268967</v>
      </c>
      <c r="F9" s="6">
        <f t="shared" si="1"/>
        <v>267473</v>
      </c>
      <c r="G9" s="8">
        <v>0.99998886104149265</v>
      </c>
    </row>
    <row r="10" spans="1:8" ht="15" customHeight="1" x14ac:dyDescent="0.25">
      <c r="A10" s="3" t="s">
        <v>189</v>
      </c>
      <c r="B10" s="6">
        <v>24215</v>
      </c>
      <c r="C10" s="7">
        <f t="shared" si="0"/>
        <v>8.5510076522955114E-2</v>
      </c>
      <c r="D10" s="6">
        <v>258968</v>
      </c>
      <c r="E10" s="7">
        <f>D10/F10</f>
        <v>0.91448992347704483</v>
      </c>
      <c r="F10" s="6">
        <f t="shared" si="1"/>
        <v>283183</v>
      </c>
      <c r="G10" s="8">
        <v>0.99998886104149265</v>
      </c>
    </row>
    <row r="12" spans="1:8" ht="15" customHeight="1" x14ac:dyDescent="0.25">
      <c r="A12" s="2" t="s">
        <v>3</v>
      </c>
      <c r="B12" s="4" t="s">
        <v>33</v>
      </c>
      <c r="C12" s="4" t="s">
        <v>210</v>
      </c>
      <c r="D12" s="4"/>
      <c r="E12" s="4"/>
    </row>
    <row r="13" spans="1:8" ht="15" customHeight="1" x14ac:dyDescent="0.25">
      <c r="A13" s="2">
        <v>2020</v>
      </c>
      <c r="B13" s="18">
        <f>B7</f>
        <v>16781</v>
      </c>
      <c r="C13" s="18">
        <f>D7</f>
        <v>342319</v>
      </c>
      <c r="D13" s="18"/>
      <c r="E13" s="20"/>
    </row>
    <row r="14" spans="1:8" ht="15" customHeight="1" x14ac:dyDescent="0.25">
      <c r="A14" s="2">
        <v>2021</v>
      </c>
      <c r="B14" s="18">
        <f t="shared" ref="B14:B16" si="2">B8</f>
        <v>17346</v>
      </c>
      <c r="C14" s="18">
        <f t="shared" ref="C14:C16" si="3">D8</f>
        <v>293377</v>
      </c>
      <c r="D14" s="18"/>
      <c r="E14" s="20"/>
    </row>
    <row r="15" spans="1:8" ht="15" customHeight="1" x14ac:dyDescent="0.25">
      <c r="A15" s="2">
        <v>2022</v>
      </c>
      <c r="B15" s="18">
        <f t="shared" si="2"/>
        <v>21034</v>
      </c>
      <c r="C15" s="18">
        <f t="shared" si="3"/>
        <v>246439</v>
      </c>
    </row>
    <row r="16" spans="1:8" ht="15" customHeight="1" x14ac:dyDescent="0.25">
      <c r="A16" s="1">
        <v>2023</v>
      </c>
      <c r="B16" s="18">
        <f t="shared" si="2"/>
        <v>24215</v>
      </c>
      <c r="C16" s="18">
        <f t="shared" si="3"/>
        <v>258968</v>
      </c>
    </row>
    <row r="17" spans="1:4" ht="15" customHeight="1" x14ac:dyDescent="0.25">
      <c r="A17" s="2"/>
      <c r="C17" s="4"/>
    </row>
    <row r="18" spans="1:4" ht="15" customHeight="1" x14ac:dyDescent="0.25">
      <c r="A18" s="2" t="s">
        <v>3</v>
      </c>
      <c r="B18" s="4" t="s">
        <v>33</v>
      </c>
      <c r="C18" s="4" t="s">
        <v>210</v>
      </c>
      <c r="D18" s="23" t="s">
        <v>146</v>
      </c>
    </row>
    <row r="19" spans="1:4" ht="15" customHeight="1" x14ac:dyDescent="0.25">
      <c r="A19" s="2">
        <v>2020</v>
      </c>
      <c r="B19" s="19">
        <f>C7</f>
        <v>4.6730715678084102E-2</v>
      </c>
      <c r="C19" s="19">
        <f>E7</f>
        <v>0.95326928432191593</v>
      </c>
      <c r="D19" s="23">
        <v>1</v>
      </c>
    </row>
    <row r="20" spans="1:4" ht="15" customHeight="1" x14ac:dyDescent="0.25">
      <c r="A20" s="2">
        <v>2021</v>
      </c>
      <c r="B20" s="19">
        <f t="shared" ref="B20:B22" si="4">C8</f>
        <v>5.5824641239946834E-2</v>
      </c>
      <c r="C20" s="19">
        <f t="shared" ref="C20:C22" si="5">E8</f>
        <v>0.94417535876005321</v>
      </c>
      <c r="D20" s="23">
        <v>2</v>
      </c>
    </row>
    <row r="21" spans="1:4" ht="15" customHeight="1" x14ac:dyDescent="0.25">
      <c r="A21" s="2">
        <v>2022</v>
      </c>
      <c r="B21" s="19">
        <f t="shared" si="4"/>
        <v>7.8639713167310346E-2</v>
      </c>
      <c r="C21" s="19">
        <f t="shared" si="5"/>
        <v>0.92136028683268967</v>
      </c>
      <c r="D21" s="23">
        <v>3</v>
      </c>
    </row>
    <row r="22" spans="1:4" ht="15" customHeight="1" x14ac:dyDescent="0.25">
      <c r="A22" s="1">
        <v>2023</v>
      </c>
      <c r="B22" s="19">
        <f t="shared" si="4"/>
        <v>8.5510076522955114E-2</v>
      </c>
      <c r="C22" s="19">
        <f t="shared" si="5"/>
        <v>0.91448992347704483</v>
      </c>
      <c r="D22" s="39">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2"/>
  <sheetViews>
    <sheetView workbookViewId="0">
      <selection sqref="A1:H20"/>
    </sheetView>
  </sheetViews>
  <sheetFormatPr baseColWidth="10" defaultColWidth="10.85546875" defaultRowHeight="15" customHeight="1" x14ac:dyDescent="0.25"/>
  <cols>
    <col min="1" max="1" width="10.85546875" style="1"/>
    <col min="2" max="11" width="10.85546875" style="39"/>
    <col min="12" max="16384" width="10.85546875" style="1"/>
  </cols>
  <sheetData>
    <row r="1" spans="1:11" ht="15" customHeight="1" x14ac:dyDescent="0.25">
      <c r="A1" s="30" t="s">
        <v>191</v>
      </c>
    </row>
    <row r="2" spans="1:11" ht="15" customHeight="1" x14ac:dyDescent="0.25">
      <c r="A2" s="30" t="s">
        <v>168</v>
      </c>
    </row>
    <row r="4" spans="1:11" ht="15" customHeight="1" x14ac:dyDescent="0.25">
      <c r="A4" s="32" t="s">
        <v>190</v>
      </c>
    </row>
    <row r="5" spans="1:11" ht="15" customHeight="1" x14ac:dyDescent="0.25">
      <c r="A5" s="353" t="s">
        <v>3</v>
      </c>
      <c r="B5" s="354" t="s">
        <v>34</v>
      </c>
      <c r="C5" s="354"/>
      <c r="D5" s="354" t="s">
        <v>35</v>
      </c>
      <c r="E5" s="354"/>
      <c r="F5" s="354" t="s">
        <v>36</v>
      </c>
      <c r="G5" s="354"/>
      <c r="H5" s="354" t="s">
        <v>37</v>
      </c>
      <c r="I5" s="354"/>
      <c r="J5" s="354" t="s">
        <v>6</v>
      </c>
      <c r="K5" s="354"/>
    </row>
    <row r="6" spans="1:11" ht="15" customHeight="1" x14ac:dyDescent="0.25">
      <c r="A6" s="353"/>
      <c r="B6" s="26" t="s">
        <v>4</v>
      </c>
      <c r="C6" s="26" t="s">
        <v>5</v>
      </c>
      <c r="D6" s="26" t="s">
        <v>4</v>
      </c>
      <c r="E6" s="26" t="s">
        <v>5</v>
      </c>
      <c r="F6" s="26" t="s">
        <v>4</v>
      </c>
      <c r="G6" s="26" t="s">
        <v>5</v>
      </c>
      <c r="H6" s="26" t="s">
        <v>4</v>
      </c>
      <c r="I6" s="26" t="s">
        <v>5</v>
      </c>
      <c r="J6" s="26" t="s">
        <v>4</v>
      </c>
      <c r="K6" s="26" t="s">
        <v>5</v>
      </c>
    </row>
    <row r="7" spans="1:11" ht="15" customHeight="1" x14ac:dyDescent="0.25">
      <c r="A7" s="3" t="s">
        <v>149</v>
      </c>
      <c r="B7" s="6">
        <v>491</v>
      </c>
      <c r="C7" s="7">
        <f>B7/J7</f>
        <v>1.367307156780841E-3</v>
      </c>
      <c r="D7" s="6">
        <v>19883</v>
      </c>
      <c r="E7" s="7">
        <f>D7/J7</f>
        <v>5.536897800055695E-2</v>
      </c>
      <c r="F7" s="6">
        <v>213682</v>
      </c>
      <c r="G7" s="7">
        <f>F7/J7</f>
        <v>0.59504873294346983</v>
      </c>
      <c r="H7" s="6">
        <v>125044</v>
      </c>
      <c r="I7" s="7">
        <f>H7/J7</f>
        <v>0.34821498189919242</v>
      </c>
      <c r="J7" s="6">
        <f>B7+D7+F7+H7</f>
        <v>359100</v>
      </c>
      <c r="K7" s="8">
        <v>1</v>
      </c>
    </row>
    <row r="8" spans="1:11" ht="15" customHeight="1" x14ac:dyDescent="0.25">
      <c r="A8" s="3" t="s">
        <v>159</v>
      </c>
      <c r="B8" s="6">
        <v>701</v>
      </c>
      <c r="C8" s="7">
        <f t="shared" ref="C8:C10" si="0">B8/J8</f>
        <v>2.2560940285922104E-3</v>
      </c>
      <c r="D8" s="6">
        <v>11991</v>
      </c>
      <c r="E8" s="7">
        <f t="shared" ref="E8:E10" si="1">D8/J8</f>
        <v>3.859175962460655E-2</v>
      </c>
      <c r="F8" s="6">
        <v>195816</v>
      </c>
      <c r="G8" s="7">
        <f t="shared" ref="G8:G10" si="2">F8/J8</f>
        <v>0.63021299329930414</v>
      </c>
      <c r="H8" s="6">
        <v>102206</v>
      </c>
      <c r="I8" s="7">
        <f t="shared" ref="I8:I10" si="3">H8/J8</f>
        <v>0.32893915304749705</v>
      </c>
      <c r="J8" s="6">
        <f t="shared" ref="J8:J10" si="4">B8+D8+F8+H8</f>
        <v>310714</v>
      </c>
      <c r="K8" s="8">
        <v>1</v>
      </c>
    </row>
    <row r="9" spans="1:11" ht="15" customHeight="1" x14ac:dyDescent="0.25">
      <c r="A9" s="3" t="s">
        <v>170</v>
      </c>
      <c r="B9" s="6">
        <v>612</v>
      </c>
      <c r="C9" s="7">
        <f t="shared" si="0"/>
        <v>2.2880814138249469E-3</v>
      </c>
      <c r="D9" s="6">
        <v>2080</v>
      </c>
      <c r="E9" s="7">
        <f t="shared" si="1"/>
        <v>7.7764858509083157E-3</v>
      </c>
      <c r="F9" s="6">
        <v>193815</v>
      </c>
      <c r="G9" s="7">
        <f t="shared" si="2"/>
        <v>0.72461519480470926</v>
      </c>
      <c r="H9" s="6">
        <v>70966</v>
      </c>
      <c r="I9" s="7">
        <f t="shared" si="3"/>
        <v>0.26532023793055748</v>
      </c>
      <c r="J9" s="6">
        <f t="shared" si="4"/>
        <v>267473</v>
      </c>
      <c r="K9" s="8">
        <v>1</v>
      </c>
    </row>
    <row r="10" spans="1:11" ht="15" customHeight="1" x14ac:dyDescent="0.25">
      <c r="A10" s="3" t="s">
        <v>189</v>
      </c>
      <c r="B10" s="6">
        <v>703</v>
      </c>
      <c r="C10" s="7">
        <f t="shared" si="0"/>
        <v>2.4824936525144519E-3</v>
      </c>
      <c r="D10" s="39">
        <v>2582</v>
      </c>
      <c r="E10" s="7">
        <f t="shared" si="1"/>
        <v>9.1177789627202195E-3</v>
      </c>
      <c r="F10" s="39">
        <v>206949</v>
      </c>
      <c r="G10" s="7">
        <f t="shared" si="2"/>
        <v>0.73079598704724502</v>
      </c>
      <c r="H10" s="39">
        <v>72949</v>
      </c>
      <c r="I10" s="7">
        <f t="shared" si="3"/>
        <v>0.25760374033752026</v>
      </c>
      <c r="J10" s="6">
        <f t="shared" si="4"/>
        <v>283183</v>
      </c>
      <c r="K10" s="8">
        <v>1</v>
      </c>
    </row>
    <row r="12" spans="1:11" ht="15" customHeight="1" x14ac:dyDescent="0.25">
      <c r="A12" s="70" t="s">
        <v>3</v>
      </c>
      <c r="B12" s="74" t="s">
        <v>34</v>
      </c>
      <c r="C12" s="74" t="s">
        <v>35</v>
      </c>
      <c r="D12" s="74" t="s">
        <v>36</v>
      </c>
      <c r="E12" s="74" t="s">
        <v>37</v>
      </c>
      <c r="F12" s="39" t="s">
        <v>6</v>
      </c>
    </row>
    <row r="13" spans="1:11" ht="15" customHeight="1" x14ac:dyDescent="0.25">
      <c r="A13" s="70">
        <v>2020</v>
      </c>
      <c r="B13" s="75">
        <f>B7</f>
        <v>491</v>
      </c>
      <c r="C13" s="75">
        <f>D7</f>
        <v>19883</v>
      </c>
      <c r="D13" s="75">
        <f>F7</f>
        <v>213682</v>
      </c>
      <c r="E13" s="75">
        <f>H7</f>
        <v>125044</v>
      </c>
      <c r="F13" s="56">
        <f>SUM(B13:E13)</f>
        <v>359100</v>
      </c>
    </row>
    <row r="14" spans="1:11" ht="15" customHeight="1" x14ac:dyDescent="0.25">
      <c r="A14" s="70">
        <v>2021</v>
      </c>
      <c r="B14" s="75">
        <f t="shared" ref="B14:B15" si="5">B8</f>
        <v>701</v>
      </c>
      <c r="C14" s="75">
        <f t="shared" ref="C14:C16" si="6">D8</f>
        <v>11991</v>
      </c>
      <c r="D14" s="75">
        <f t="shared" ref="D14:D16" si="7">F8</f>
        <v>195816</v>
      </c>
      <c r="E14" s="75">
        <f t="shared" ref="E14:E16" si="8">H8</f>
        <v>102206</v>
      </c>
      <c r="F14" s="56">
        <f t="shared" ref="F14:F16" si="9">SUM(B14:E14)</f>
        <v>310714</v>
      </c>
    </row>
    <row r="15" spans="1:11" ht="15" customHeight="1" x14ac:dyDescent="0.25">
      <c r="A15" s="70">
        <v>2022</v>
      </c>
      <c r="B15" s="75">
        <f t="shared" si="5"/>
        <v>612</v>
      </c>
      <c r="C15" s="75">
        <f t="shared" si="6"/>
        <v>2080</v>
      </c>
      <c r="D15" s="75">
        <f t="shared" si="7"/>
        <v>193815</v>
      </c>
      <c r="E15" s="75">
        <f t="shared" si="8"/>
        <v>70966</v>
      </c>
      <c r="F15" s="56">
        <f t="shared" si="9"/>
        <v>267473</v>
      </c>
    </row>
    <row r="16" spans="1:11" ht="15" customHeight="1" x14ac:dyDescent="0.25">
      <c r="A16" s="70">
        <v>2023</v>
      </c>
      <c r="B16" s="75">
        <v>703</v>
      </c>
      <c r="C16" s="75">
        <f t="shared" si="6"/>
        <v>2582</v>
      </c>
      <c r="D16" s="75">
        <f t="shared" si="7"/>
        <v>206949</v>
      </c>
      <c r="E16" s="75">
        <f t="shared" si="8"/>
        <v>72949</v>
      </c>
      <c r="F16" s="56">
        <f t="shared" si="9"/>
        <v>283183</v>
      </c>
    </row>
    <row r="18" spans="1:6" ht="15" customHeight="1" x14ac:dyDescent="0.25">
      <c r="A18" s="70" t="s">
        <v>3</v>
      </c>
      <c r="B18" s="74" t="s">
        <v>34</v>
      </c>
      <c r="C18" s="74" t="s">
        <v>35</v>
      </c>
      <c r="D18" s="74" t="s">
        <v>36</v>
      </c>
      <c r="E18" s="74" t="s">
        <v>37</v>
      </c>
      <c r="F18" s="23" t="s">
        <v>146</v>
      </c>
    </row>
    <row r="19" spans="1:6" ht="15" customHeight="1" x14ac:dyDescent="0.25">
      <c r="A19" s="70">
        <v>2020</v>
      </c>
      <c r="B19" s="79">
        <f>C7</f>
        <v>1.367307156780841E-3</v>
      </c>
      <c r="C19" s="79">
        <f>E7</f>
        <v>5.536897800055695E-2</v>
      </c>
      <c r="D19" s="79">
        <f>G7</f>
        <v>0.59504873294346983</v>
      </c>
      <c r="E19" s="79">
        <f>I7</f>
        <v>0.34821498189919242</v>
      </c>
      <c r="F19" s="23">
        <v>1</v>
      </c>
    </row>
    <row r="20" spans="1:6" ht="15" customHeight="1" x14ac:dyDescent="0.25">
      <c r="A20" s="70">
        <v>2021</v>
      </c>
      <c r="B20" s="79">
        <f t="shared" ref="B20:B21" si="10">C8</f>
        <v>2.2560940285922104E-3</v>
      </c>
      <c r="C20" s="79">
        <f t="shared" ref="C20:C21" si="11">E8</f>
        <v>3.859175962460655E-2</v>
      </c>
      <c r="D20" s="79">
        <f t="shared" ref="D20:D21" si="12">G8</f>
        <v>0.63021299329930414</v>
      </c>
      <c r="E20" s="79">
        <f t="shared" ref="E20:E21" si="13">I8</f>
        <v>0.32893915304749705</v>
      </c>
      <c r="F20" s="23">
        <v>2</v>
      </c>
    </row>
    <row r="21" spans="1:6" ht="15" customHeight="1" x14ac:dyDescent="0.25">
      <c r="A21" s="70">
        <v>2022</v>
      </c>
      <c r="B21" s="79">
        <f t="shared" si="10"/>
        <v>2.2880814138249469E-3</v>
      </c>
      <c r="C21" s="79">
        <f t="shared" si="11"/>
        <v>7.7764858509083157E-3</v>
      </c>
      <c r="D21" s="79">
        <f t="shared" si="12"/>
        <v>0.72461519480470926</v>
      </c>
      <c r="E21" s="79">
        <f t="shared" si="13"/>
        <v>0.26532023793055748</v>
      </c>
      <c r="F21" s="23">
        <v>3</v>
      </c>
    </row>
    <row r="22" spans="1:6" ht="15" customHeight="1" x14ac:dyDescent="0.25">
      <c r="A22" s="70">
        <v>2023</v>
      </c>
      <c r="B22" s="79">
        <f t="shared" ref="B22" si="14">C10</f>
        <v>2.4824936525144519E-3</v>
      </c>
      <c r="C22" s="79">
        <f t="shared" ref="C22" si="15">E10</f>
        <v>9.1177789627202195E-3</v>
      </c>
      <c r="D22" s="79">
        <f t="shared" ref="D22" si="16">G10</f>
        <v>0.73079598704724502</v>
      </c>
      <c r="E22" s="79">
        <f t="shared" ref="E22" si="17">I10</f>
        <v>0.25760374033752026</v>
      </c>
      <c r="F22" s="23">
        <v>4</v>
      </c>
    </row>
  </sheetData>
  <mergeCells count="6">
    <mergeCell ref="J5:K5"/>
    <mergeCell ref="A5:A6"/>
    <mergeCell ref="B5:C5"/>
    <mergeCell ref="D5:E5"/>
    <mergeCell ref="F5:G5"/>
    <mergeCell ref="H5:I5"/>
  </mergeCells>
  <phoneticPr fontId="16" type="noConversion"/>
  <pageMargins left="0.23622047244094491" right="0.23622047244094491" top="0.74803149606299213" bottom="0.74803149606299213" header="0.31496062992125984" footer="0.31496062992125984"/>
  <pageSetup scale="59" orientation="landscape" horizontalDpi="90" verticalDpi="9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17" ht="15" customHeight="1" x14ac:dyDescent="0.25">
      <c r="A1" s="30" t="s">
        <v>191</v>
      </c>
    </row>
    <row r="2" spans="1:17" ht="15" customHeight="1" x14ac:dyDescent="0.25">
      <c r="A2" s="30" t="s">
        <v>168</v>
      </c>
    </row>
    <row r="4" spans="1:17" ht="15" customHeight="1" x14ac:dyDescent="0.25">
      <c r="A4" s="32" t="s">
        <v>200</v>
      </c>
    </row>
    <row r="5" spans="1:17" ht="25.5" customHeight="1" x14ac:dyDescent="0.25">
      <c r="A5" s="353" t="s">
        <v>3</v>
      </c>
      <c r="B5" s="357" t="s">
        <v>38</v>
      </c>
      <c r="C5" s="357"/>
      <c r="D5" s="357" t="s">
        <v>39</v>
      </c>
      <c r="E5" s="357"/>
      <c r="F5" s="354" t="s">
        <v>6</v>
      </c>
      <c r="G5" s="354"/>
    </row>
    <row r="6" spans="1:17" ht="15" customHeight="1" x14ac:dyDescent="0.25">
      <c r="A6" s="353"/>
      <c r="B6" s="5" t="s">
        <v>4</v>
      </c>
      <c r="C6" s="5" t="s">
        <v>28</v>
      </c>
      <c r="D6" s="5" t="s">
        <v>4</v>
      </c>
      <c r="E6" s="5" t="s">
        <v>28</v>
      </c>
      <c r="F6" s="5" t="s">
        <v>4</v>
      </c>
      <c r="G6" s="5" t="s">
        <v>28</v>
      </c>
      <c r="K6" s="102">
        <v>0.41</v>
      </c>
      <c r="L6" s="103">
        <f>K6*Q6</f>
        <v>116105.03</v>
      </c>
      <c r="Q6" s="1">
        <v>283183</v>
      </c>
    </row>
    <row r="7" spans="1:17" ht="15" customHeight="1" x14ac:dyDescent="0.25">
      <c r="A7" s="3" t="s">
        <v>149</v>
      </c>
      <c r="B7" s="6">
        <v>174944</v>
      </c>
      <c r="C7" s="7">
        <f>B7/F7</f>
        <v>0.48717348927875243</v>
      </c>
      <c r="D7" s="6">
        <v>184156</v>
      </c>
      <c r="E7" s="7">
        <f>D7/F7</f>
        <v>0.51282651072124752</v>
      </c>
      <c r="F7" s="6">
        <f>B7+D7</f>
        <v>359100</v>
      </c>
      <c r="G7" s="8">
        <v>1</v>
      </c>
      <c r="K7" s="102">
        <v>0.59</v>
      </c>
      <c r="L7" s="103">
        <f>K7*Q6</f>
        <v>167077.97</v>
      </c>
    </row>
    <row r="8" spans="1:17" ht="15" customHeight="1" x14ac:dyDescent="0.25">
      <c r="A8" s="3" t="s">
        <v>159</v>
      </c>
      <c r="B8" s="6">
        <v>153579</v>
      </c>
      <c r="C8" s="7">
        <f t="shared" ref="C8:C10" si="0">B8/F8</f>
        <v>0.49426337927993741</v>
      </c>
      <c r="D8" s="6">
        <v>157144</v>
      </c>
      <c r="E8" s="7">
        <f t="shared" ref="E8:E9" si="1">D8/F8</f>
        <v>0.50573662072006254</v>
      </c>
      <c r="F8" s="6">
        <f t="shared" ref="F8:F9" si="2">B8+D8</f>
        <v>310723</v>
      </c>
      <c r="G8" s="8">
        <v>0.99998886104149265</v>
      </c>
      <c r="H8" s="41"/>
    </row>
    <row r="9" spans="1:17" ht="15" customHeight="1" x14ac:dyDescent="0.25">
      <c r="A9" s="3" t="s">
        <v>170</v>
      </c>
      <c r="B9" s="6">
        <v>108915</v>
      </c>
      <c r="C9" s="7">
        <f t="shared" si="0"/>
        <v>0.40719997906330735</v>
      </c>
      <c r="D9" s="6">
        <v>158558</v>
      </c>
      <c r="E9" s="7">
        <f t="shared" si="1"/>
        <v>0.59280002093669271</v>
      </c>
      <c r="F9" s="6">
        <f t="shared" si="2"/>
        <v>267473</v>
      </c>
      <c r="G9" s="8">
        <v>0.99998886104149265</v>
      </c>
      <c r="K9" s="102">
        <f>SUM(K6:K8)</f>
        <v>1</v>
      </c>
      <c r="L9" s="104">
        <f>SUM(L6:L8)</f>
        <v>283183</v>
      </c>
    </row>
    <row r="10" spans="1:17" ht="15" customHeight="1" x14ac:dyDescent="0.25">
      <c r="A10" s="3" t="s">
        <v>189</v>
      </c>
      <c r="B10" s="6">
        <v>105681</v>
      </c>
      <c r="C10" s="7">
        <f t="shared" si="0"/>
        <v>0.37318977480992854</v>
      </c>
      <c r="D10" s="6">
        <v>177502</v>
      </c>
      <c r="E10" s="7">
        <f>D10/F10</f>
        <v>0.62681022519007146</v>
      </c>
      <c r="F10" s="6">
        <f>B10+D10</f>
        <v>283183</v>
      </c>
      <c r="G10" s="8">
        <v>0.99998886104149265</v>
      </c>
    </row>
    <row r="12" spans="1:17" ht="24" customHeight="1" x14ac:dyDescent="0.25">
      <c r="A12" s="2" t="s">
        <v>3</v>
      </c>
      <c r="B12" s="21" t="s">
        <v>38</v>
      </c>
      <c r="C12" s="21" t="s">
        <v>39</v>
      </c>
      <c r="E12" s="4"/>
      <c r="F12" s="4"/>
    </row>
    <row r="13" spans="1:17" ht="15" customHeight="1" x14ac:dyDescent="0.25">
      <c r="A13" s="2">
        <v>2020</v>
      </c>
      <c r="B13" s="18">
        <f>B7</f>
        <v>174944</v>
      </c>
      <c r="C13" s="18">
        <f>D7</f>
        <v>184156</v>
      </c>
      <c r="E13" s="18"/>
      <c r="F13" s="20"/>
    </row>
    <row r="14" spans="1:17" ht="15" customHeight="1" x14ac:dyDescent="0.25">
      <c r="A14" s="2">
        <v>2021</v>
      </c>
      <c r="B14" s="18">
        <f t="shared" ref="B14:B16" si="3">B8</f>
        <v>153579</v>
      </c>
      <c r="C14" s="18">
        <f t="shared" ref="C14:C16" si="4">D8</f>
        <v>157144</v>
      </c>
      <c r="E14" s="18"/>
      <c r="F14" s="20"/>
    </row>
    <row r="15" spans="1:17" ht="15" customHeight="1" x14ac:dyDescent="0.25">
      <c r="A15" s="2">
        <v>2022</v>
      </c>
      <c r="B15" s="18">
        <f t="shared" si="3"/>
        <v>108915</v>
      </c>
      <c r="C15" s="18">
        <f t="shared" si="4"/>
        <v>158558</v>
      </c>
    </row>
    <row r="16" spans="1:17" ht="15" customHeight="1" x14ac:dyDescent="0.25">
      <c r="A16" s="1">
        <v>2023</v>
      </c>
      <c r="B16" s="18">
        <f t="shared" si="3"/>
        <v>105681</v>
      </c>
      <c r="C16" s="18">
        <f t="shared" si="4"/>
        <v>177502</v>
      </c>
    </row>
    <row r="18" spans="1:4" ht="24" customHeight="1" x14ac:dyDescent="0.25">
      <c r="A18" s="2" t="s">
        <v>3</v>
      </c>
      <c r="B18" s="21" t="s">
        <v>38</v>
      </c>
      <c r="C18" s="21" t="s">
        <v>39</v>
      </c>
      <c r="D18" s="93" t="s">
        <v>146</v>
      </c>
    </row>
    <row r="19" spans="1:4" ht="15" customHeight="1" x14ac:dyDescent="0.25">
      <c r="A19" s="2">
        <v>2020</v>
      </c>
      <c r="B19" s="19">
        <f>C7</f>
        <v>0.48717348927875243</v>
      </c>
      <c r="C19" s="19">
        <f>E7</f>
        <v>0.51282651072124752</v>
      </c>
      <c r="D19" s="93">
        <v>1</v>
      </c>
    </row>
    <row r="20" spans="1:4" ht="15" customHeight="1" x14ac:dyDescent="0.25">
      <c r="A20" s="2">
        <v>2021</v>
      </c>
      <c r="B20" s="19">
        <f t="shared" ref="B20:B22" si="5">C8</f>
        <v>0.49426337927993741</v>
      </c>
      <c r="C20" s="19">
        <f t="shared" ref="C20:C22" si="6">E8</f>
        <v>0.50573662072006254</v>
      </c>
      <c r="D20" s="93">
        <v>2</v>
      </c>
    </row>
    <row r="21" spans="1:4" ht="15" customHeight="1" x14ac:dyDescent="0.25">
      <c r="A21" s="2">
        <v>2022</v>
      </c>
      <c r="B21" s="19">
        <f t="shared" si="5"/>
        <v>0.40719997906330735</v>
      </c>
      <c r="C21" s="19">
        <f t="shared" si="6"/>
        <v>0.59280002093669271</v>
      </c>
      <c r="D21" s="93">
        <v>3</v>
      </c>
    </row>
    <row r="22" spans="1:4" ht="15" customHeight="1" x14ac:dyDescent="0.25">
      <c r="A22" s="2">
        <v>2023</v>
      </c>
      <c r="B22" s="19">
        <f t="shared" si="5"/>
        <v>0.37318977480992854</v>
      </c>
      <c r="C22" s="19">
        <f t="shared" si="6"/>
        <v>0.62681022519007146</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66" orientation="landscape" horizontalDpi="90" verticalDpi="9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202</v>
      </c>
    </row>
    <row r="2" spans="1:7" ht="15" customHeight="1" x14ac:dyDescent="0.25">
      <c r="A2" s="30" t="s">
        <v>168</v>
      </c>
    </row>
    <row r="4" spans="1:7" ht="15" customHeight="1" x14ac:dyDescent="0.25">
      <c r="A4" s="32" t="s">
        <v>201</v>
      </c>
    </row>
    <row r="5" spans="1:7" ht="29.25" customHeight="1" x14ac:dyDescent="0.25">
      <c r="A5" s="353" t="s">
        <v>3</v>
      </c>
      <c r="B5" s="357" t="s">
        <v>40</v>
      </c>
      <c r="C5" s="357"/>
      <c r="D5" s="357" t="s">
        <v>41</v>
      </c>
      <c r="E5" s="357"/>
      <c r="F5" s="354" t="s">
        <v>6</v>
      </c>
      <c r="G5" s="354"/>
    </row>
    <row r="6" spans="1:7" ht="15" customHeight="1" x14ac:dyDescent="0.25">
      <c r="A6" s="353"/>
      <c r="B6" s="5" t="s">
        <v>4</v>
      </c>
      <c r="C6" s="5" t="s">
        <v>28</v>
      </c>
      <c r="D6" s="5" t="s">
        <v>4</v>
      </c>
      <c r="E6" s="5" t="s">
        <v>28</v>
      </c>
      <c r="F6" s="5" t="s">
        <v>4</v>
      </c>
      <c r="G6" s="5" t="s">
        <v>28</v>
      </c>
    </row>
    <row r="7" spans="1:7" ht="15" customHeight="1" x14ac:dyDescent="0.25">
      <c r="A7" s="3" t="s">
        <v>149</v>
      </c>
      <c r="B7" s="6">
        <v>340795</v>
      </c>
      <c r="C7" s="7">
        <f>B7/F7</f>
        <v>0.94902534113060433</v>
      </c>
      <c r="D7" s="6">
        <v>18305</v>
      </c>
      <c r="E7" s="7">
        <f>D7/F7</f>
        <v>5.0974658869395714E-2</v>
      </c>
      <c r="F7" s="6">
        <f>B7+D7</f>
        <v>359100</v>
      </c>
      <c r="G7" s="55">
        <v>1</v>
      </c>
    </row>
    <row r="8" spans="1:7" ht="15" customHeight="1" x14ac:dyDescent="0.25">
      <c r="A8" s="3" t="s">
        <v>159</v>
      </c>
      <c r="B8" s="6">
        <v>295402</v>
      </c>
      <c r="C8" s="7">
        <f t="shared" ref="C8:C9" si="0">B8/F8</f>
        <v>0.95069241736208776</v>
      </c>
      <c r="D8" s="6">
        <v>15321</v>
      </c>
      <c r="E8" s="7">
        <f t="shared" ref="E8:E9" si="1">D8/F8</f>
        <v>4.9307582637912226E-2</v>
      </c>
      <c r="F8" s="6">
        <f t="shared" ref="F8:F9" si="2">B8+D8</f>
        <v>310723</v>
      </c>
      <c r="G8" s="8">
        <v>0.99998886104149265</v>
      </c>
    </row>
    <row r="9" spans="1:7" ht="15" customHeight="1" x14ac:dyDescent="0.25">
      <c r="A9" s="3" t="s">
        <v>170</v>
      </c>
      <c r="B9" s="39">
        <v>246750</v>
      </c>
      <c r="C9" s="7">
        <f t="shared" si="0"/>
        <v>0.92252302101520522</v>
      </c>
      <c r="D9" s="39">
        <v>20723</v>
      </c>
      <c r="E9" s="7">
        <f t="shared" si="1"/>
        <v>7.7476978984794734E-2</v>
      </c>
      <c r="F9" s="6">
        <f t="shared" si="2"/>
        <v>267473</v>
      </c>
      <c r="G9" s="55">
        <v>0.99997772208298497</v>
      </c>
    </row>
    <row r="10" spans="1:7" ht="15" customHeight="1" x14ac:dyDescent="0.25">
      <c r="A10" s="3" t="s">
        <v>189</v>
      </c>
      <c r="B10" s="39">
        <v>257752</v>
      </c>
      <c r="C10" s="7">
        <f t="shared" ref="C10" si="3">B10/F10</f>
        <v>0.91019588040242527</v>
      </c>
      <c r="D10" s="39">
        <v>25431</v>
      </c>
      <c r="E10" s="7">
        <f t="shared" ref="E10" si="4">D10/F10</f>
        <v>8.9804119597574714E-2</v>
      </c>
      <c r="F10" s="6">
        <f t="shared" ref="F10" si="5">B10+D10</f>
        <v>283183</v>
      </c>
      <c r="G10" s="55">
        <v>0.99997772208298497</v>
      </c>
    </row>
    <row r="12" spans="1:7" ht="54.75" customHeight="1" x14ac:dyDescent="0.25">
      <c r="A12" s="70" t="s">
        <v>3</v>
      </c>
      <c r="B12" s="80" t="s">
        <v>40</v>
      </c>
      <c r="C12" s="80" t="s">
        <v>41</v>
      </c>
      <c r="E12" s="4"/>
      <c r="F12" s="4"/>
    </row>
    <row r="13" spans="1:7" ht="15" customHeight="1" x14ac:dyDescent="0.25">
      <c r="A13" s="70">
        <v>2020</v>
      </c>
      <c r="B13" s="75">
        <f>B7</f>
        <v>340795</v>
      </c>
      <c r="C13" s="75">
        <f>D7</f>
        <v>18305</v>
      </c>
      <c r="E13" s="18"/>
      <c r="F13" s="20"/>
    </row>
    <row r="14" spans="1:7" ht="15" customHeight="1" x14ac:dyDescent="0.25">
      <c r="A14" s="70">
        <v>2021</v>
      </c>
      <c r="B14" s="75">
        <f t="shared" ref="B14:B16" si="6">B8</f>
        <v>295402</v>
      </c>
      <c r="C14" s="75">
        <f t="shared" ref="C14:C15" si="7">D8</f>
        <v>15321</v>
      </c>
      <c r="E14" s="18"/>
      <c r="F14" s="22"/>
    </row>
    <row r="15" spans="1:7" ht="15" customHeight="1" x14ac:dyDescent="0.25">
      <c r="A15" s="70">
        <v>2022</v>
      </c>
      <c r="B15" s="75">
        <f t="shared" si="6"/>
        <v>246750</v>
      </c>
      <c r="C15" s="75">
        <f t="shared" si="7"/>
        <v>20723</v>
      </c>
    </row>
    <row r="16" spans="1:7" ht="15" customHeight="1" x14ac:dyDescent="0.25">
      <c r="A16" s="70">
        <v>2023</v>
      </c>
      <c r="B16" s="75">
        <f t="shared" si="6"/>
        <v>257752</v>
      </c>
      <c r="C16" s="75">
        <f t="shared" ref="C16" si="8">D10</f>
        <v>25431</v>
      </c>
    </row>
    <row r="18" spans="1:4" ht="57.75" customHeight="1" x14ac:dyDescent="0.25">
      <c r="A18" s="70" t="s">
        <v>3</v>
      </c>
      <c r="B18" s="80" t="s">
        <v>40</v>
      </c>
      <c r="C18" s="80" t="s">
        <v>41</v>
      </c>
      <c r="D18" s="23" t="s">
        <v>146</v>
      </c>
    </row>
    <row r="19" spans="1:4" ht="15" customHeight="1" x14ac:dyDescent="0.25">
      <c r="A19" s="70">
        <v>2020</v>
      </c>
      <c r="B19" s="79">
        <f>C7</f>
        <v>0.94902534113060433</v>
      </c>
      <c r="C19" s="79">
        <f>E7</f>
        <v>5.0974658869395714E-2</v>
      </c>
      <c r="D19" s="23">
        <v>1</v>
      </c>
    </row>
    <row r="20" spans="1:4" ht="15" customHeight="1" x14ac:dyDescent="0.25">
      <c r="A20" s="70">
        <v>2021</v>
      </c>
      <c r="B20" s="79">
        <f t="shared" ref="B20:B21" si="9">C8</f>
        <v>0.95069241736208776</v>
      </c>
      <c r="C20" s="79">
        <f t="shared" ref="C20:C22" si="10">E8</f>
        <v>4.9307582637912226E-2</v>
      </c>
      <c r="D20" s="23">
        <v>2</v>
      </c>
    </row>
    <row r="21" spans="1:4" ht="15" customHeight="1" x14ac:dyDescent="0.25">
      <c r="A21" s="70">
        <v>2022</v>
      </c>
      <c r="B21" s="79">
        <f t="shared" si="9"/>
        <v>0.92252302101520522</v>
      </c>
      <c r="C21" s="79">
        <f t="shared" si="10"/>
        <v>7.7476978984794734E-2</v>
      </c>
      <c r="D21" s="23">
        <v>3</v>
      </c>
    </row>
    <row r="22" spans="1:4" ht="15" customHeight="1" x14ac:dyDescent="0.25">
      <c r="A22" s="70">
        <v>2023</v>
      </c>
      <c r="B22" s="79">
        <f t="shared" ref="B22" si="11">C10</f>
        <v>0.91019588040242527</v>
      </c>
      <c r="C22" s="79">
        <f t="shared" si="10"/>
        <v>8.9804119597574714E-2</v>
      </c>
      <c r="D22" s="2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7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1F43E-A3D4-4CAA-B490-DD1D89C67E9B}">
  <sheetPr>
    <tabColor rgb="FF00B050"/>
    <pageSetUpPr fitToPage="1"/>
  </sheetPr>
  <dimension ref="A1:I88"/>
  <sheetViews>
    <sheetView workbookViewId="0">
      <selection activeCell="M5" sqref="M5"/>
    </sheetView>
  </sheetViews>
  <sheetFormatPr baseColWidth="10" defaultColWidth="11.42578125" defaultRowHeight="15" customHeight="1" x14ac:dyDescent="0.25"/>
  <cols>
    <col min="1" max="1" width="25.42578125" style="49" customWidth="1"/>
    <col min="2" max="2" width="44.140625" style="1" bestFit="1" customWidth="1"/>
    <col min="3" max="3" width="11.42578125" style="39"/>
    <col min="4" max="4" width="12.42578125" style="1" customWidth="1"/>
    <col min="5" max="5" width="24.7109375" style="1" bestFit="1" customWidth="1"/>
    <col min="6" max="6" width="48.85546875" style="1" bestFit="1" customWidth="1"/>
    <col min="7" max="8" width="0" style="1" hidden="1" customWidth="1"/>
    <col min="9" max="16384" width="11.42578125" style="1"/>
  </cols>
  <sheetData>
    <row r="1" spans="1:9" ht="15" customHeight="1" x14ac:dyDescent="0.25">
      <c r="A1" s="30" t="s">
        <v>187</v>
      </c>
      <c r="B1" s="39"/>
      <c r="D1" s="39"/>
    </row>
    <row r="2" spans="1:9" ht="15" customHeight="1" x14ac:dyDescent="0.25">
      <c r="A2" s="48" t="s">
        <v>168</v>
      </c>
      <c r="B2" s="39"/>
      <c r="D2" s="39"/>
    </row>
    <row r="4" spans="1:9" ht="15" customHeight="1" x14ac:dyDescent="0.25">
      <c r="A4" s="50" t="s">
        <v>172</v>
      </c>
      <c r="E4" s="1">
        <v>2022</v>
      </c>
    </row>
    <row r="5" spans="1:9" ht="15" customHeight="1" x14ac:dyDescent="0.2">
      <c r="A5" s="358" t="s">
        <v>43</v>
      </c>
      <c r="B5" s="37" t="s">
        <v>153</v>
      </c>
      <c r="C5" s="44">
        <v>0.21302789465482314</v>
      </c>
      <c r="D5" s="47"/>
      <c r="E5" s="359" t="s">
        <v>43</v>
      </c>
      <c r="F5" s="61" t="s">
        <v>153</v>
      </c>
      <c r="G5" s="61">
        <v>940</v>
      </c>
      <c r="H5" s="61">
        <v>5487</v>
      </c>
      <c r="I5" s="62">
        <f>G5/H5</f>
        <v>0.17131401494441406</v>
      </c>
    </row>
    <row r="6" spans="1:9" ht="15" customHeight="1" x14ac:dyDescent="0.2">
      <c r="A6" s="358"/>
      <c r="B6" s="37" t="s">
        <v>74</v>
      </c>
      <c r="C6" s="44">
        <v>0.15864110955275051</v>
      </c>
      <c r="D6" s="47"/>
      <c r="E6" s="359"/>
      <c r="F6" s="61" t="s">
        <v>74</v>
      </c>
      <c r="G6" s="61">
        <v>783</v>
      </c>
      <c r="H6" s="61">
        <v>5487</v>
      </c>
      <c r="I6" s="62">
        <f>G6/H6</f>
        <v>0.14270092946965554</v>
      </c>
    </row>
    <row r="7" spans="1:9" ht="15" customHeight="1" x14ac:dyDescent="0.2">
      <c r="A7" s="358"/>
      <c r="B7" s="37" t="s">
        <v>75</v>
      </c>
      <c r="C7" s="44">
        <v>0.13012311048776687</v>
      </c>
      <c r="D7" s="47"/>
      <c r="E7" s="359"/>
      <c r="F7" s="61" t="s">
        <v>60</v>
      </c>
      <c r="G7" s="61">
        <v>694</v>
      </c>
      <c r="H7" s="61">
        <v>5487</v>
      </c>
      <c r="I7" s="62">
        <f>G7/H7</f>
        <v>0.12648077273555677</v>
      </c>
    </row>
    <row r="8" spans="1:9" ht="15" customHeight="1" x14ac:dyDescent="0.2">
      <c r="A8" s="358"/>
      <c r="B8" s="37" t="s">
        <v>60</v>
      </c>
      <c r="C8" s="44">
        <v>0.12840891382265857</v>
      </c>
      <c r="D8" s="47"/>
      <c r="E8" s="359"/>
      <c r="F8" s="61" t="s">
        <v>66</v>
      </c>
      <c r="G8" s="61">
        <v>587</v>
      </c>
      <c r="H8" s="61">
        <v>5487</v>
      </c>
      <c r="I8" s="62">
        <f>G8/H8</f>
        <v>0.10698013486422453</v>
      </c>
    </row>
    <row r="9" spans="1:9" ht="15" customHeight="1" x14ac:dyDescent="0.2">
      <c r="A9" s="51"/>
      <c r="B9" s="45"/>
      <c r="C9" s="45"/>
      <c r="E9" s="63"/>
      <c r="F9" s="64"/>
      <c r="G9" s="64"/>
      <c r="H9" s="64"/>
      <c r="I9" s="65"/>
    </row>
    <row r="10" spans="1:9" ht="15" customHeight="1" x14ac:dyDescent="0.2">
      <c r="A10" s="360" t="s">
        <v>44</v>
      </c>
      <c r="B10" s="37" t="s">
        <v>75</v>
      </c>
      <c r="C10" s="44">
        <v>0.29505530253741052</v>
      </c>
      <c r="D10" s="47"/>
      <c r="E10" s="359" t="s">
        <v>44</v>
      </c>
      <c r="F10" s="61" t="s">
        <v>153</v>
      </c>
      <c r="G10" s="61">
        <v>1923</v>
      </c>
      <c r="H10" s="61">
        <v>10491</v>
      </c>
      <c r="I10" s="62">
        <f>G10/H10</f>
        <v>0.18329997140406062</v>
      </c>
    </row>
    <row r="11" spans="1:9" ht="15" customHeight="1" x14ac:dyDescent="0.2">
      <c r="A11" s="361"/>
      <c r="B11" s="37" t="s">
        <v>74</v>
      </c>
      <c r="C11" s="44">
        <v>0.14435588809368902</v>
      </c>
      <c r="D11" s="47"/>
      <c r="E11" s="359"/>
      <c r="F11" s="61" t="s">
        <v>74</v>
      </c>
      <c r="G11" s="61">
        <v>1820</v>
      </c>
      <c r="H11" s="61">
        <v>10491</v>
      </c>
      <c r="I11" s="62">
        <f>G11/H11</f>
        <v>0.17348203221809169</v>
      </c>
    </row>
    <row r="12" spans="1:9" ht="15" customHeight="1" x14ac:dyDescent="0.2">
      <c r="A12" s="361"/>
      <c r="B12" s="37" t="s">
        <v>153</v>
      </c>
      <c r="C12" s="44">
        <v>0.1397202342225114</v>
      </c>
      <c r="D12" s="47"/>
      <c r="E12" s="359"/>
      <c r="F12" s="61" t="s">
        <v>66</v>
      </c>
      <c r="G12" s="61">
        <v>1468</v>
      </c>
      <c r="H12" s="61">
        <v>10491</v>
      </c>
      <c r="I12" s="62">
        <f>G12/H12</f>
        <v>0.13992946334953771</v>
      </c>
    </row>
    <row r="13" spans="1:9" ht="15" customHeight="1" x14ac:dyDescent="0.2">
      <c r="A13" s="51"/>
      <c r="B13" s="45"/>
      <c r="C13" s="45"/>
      <c r="E13" s="359"/>
      <c r="F13" s="61" t="s">
        <v>60</v>
      </c>
      <c r="G13" s="61">
        <v>1177</v>
      </c>
      <c r="H13" s="61">
        <v>10491</v>
      </c>
      <c r="I13" s="62">
        <f>G13/H13</f>
        <v>0.11219140215422743</v>
      </c>
    </row>
    <row r="14" spans="1:9" ht="15" customHeight="1" x14ac:dyDescent="0.2">
      <c r="A14" s="358" t="s">
        <v>45</v>
      </c>
      <c r="B14" s="37" t="s">
        <v>74</v>
      </c>
      <c r="C14" s="44">
        <v>0.19845967339371035</v>
      </c>
      <c r="D14" s="47"/>
      <c r="E14" s="63"/>
      <c r="F14" s="64"/>
      <c r="G14" s="64"/>
      <c r="H14" s="64"/>
      <c r="I14" s="65"/>
    </row>
    <row r="15" spans="1:9" ht="15" customHeight="1" x14ac:dyDescent="0.2">
      <c r="A15" s="358"/>
      <c r="B15" s="37" t="s">
        <v>60</v>
      </c>
      <c r="C15" s="44">
        <v>0.15317692362547244</v>
      </c>
      <c r="D15" s="47"/>
      <c r="E15" s="359" t="s">
        <v>45</v>
      </c>
      <c r="F15" s="61" t="s">
        <v>74</v>
      </c>
      <c r="G15" s="61">
        <v>2752</v>
      </c>
      <c r="H15" s="61">
        <v>14022</v>
      </c>
      <c r="I15" s="62">
        <f>G15/H15</f>
        <v>0.19626301526173157</v>
      </c>
    </row>
    <row r="16" spans="1:9" ht="15" customHeight="1" x14ac:dyDescent="0.2">
      <c r="A16" s="358"/>
      <c r="B16" s="60" t="s">
        <v>75</v>
      </c>
      <c r="C16" s="44">
        <v>0.12137203166226913</v>
      </c>
      <c r="D16" s="47"/>
      <c r="E16" s="359"/>
      <c r="F16" s="61" t="s">
        <v>153</v>
      </c>
      <c r="G16" s="61">
        <v>2260</v>
      </c>
      <c r="H16" s="61">
        <v>14022</v>
      </c>
      <c r="I16" s="62">
        <f>G16/H16</f>
        <v>0.16117529596348595</v>
      </c>
    </row>
    <row r="17" spans="1:9" ht="15" customHeight="1" x14ac:dyDescent="0.2">
      <c r="A17" s="358"/>
      <c r="B17" s="59" t="s">
        <v>153</v>
      </c>
      <c r="C17" s="44">
        <v>0.12073022890964843</v>
      </c>
      <c r="D17" s="47"/>
      <c r="E17" s="359"/>
      <c r="F17" s="61" t="s">
        <v>60</v>
      </c>
      <c r="G17" s="61">
        <v>2157</v>
      </c>
      <c r="H17" s="61">
        <v>14022</v>
      </c>
      <c r="I17" s="62">
        <f>G17/H17</f>
        <v>0.15382969619169876</v>
      </c>
    </row>
    <row r="18" spans="1:9" ht="15" customHeight="1" x14ac:dyDescent="0.2">
      <c r="A18" s="51"/>
      <c r="B18" s="45"/>
      <c r="C18" s="45"/>
      <c r="E18" s="359"/>
      <c r="F18" s="61" t="s">
        <v>152</v>
      </c>
      <c r="G18" s="61">
        <v>1288</v>
      </c>
      <c r="H18" s="61">
        <v>14022</v>
      </c>
      <c r="I18" s="62">
        <f>G18/H18</f>
        <v>9.1855655398659253E-2</v>
      </c>
    </row>
    <row r="19" spans="1:9" ht="15" customHeight="1" x14ac:dyDescent="0.2">
      <c r="A19" s="358" t="s">
        <v>46</v>
      </c>
      <c r="B19" s="37" t="s">
        <v>75</v>
      </c>
      <c r="C19" s="44">
        <v>0.22533715620685993</v>
      </c>
      <c r="D19" s="47"/>
      <c r="E19" s="63"/>
      <c r="F19" s="64"/>
      <c r="G19" s="64"/>
      <c r="H19" s="64"/>
      <c r="I19" s="65"/>
    </row>
    <row r="20" spans="1:9" ht="15" customHeight="1" x14ac:dyDescent="0.2">
      <c r="A20" s="358"/>
      <c r="B20" s="37" t="s">
        <v>74</v>
      </c>
      <c r="C20" s="44">
        <v>0.18827652118509081</v>
      </c>
      <c r="D20" s="47"/>
      <c r="E20" s="359" t="s">
        <v>46</v>
      </c>
      <c r="F20" s="61" t="s">
        <v>74</v>
      </c>
      <c r="G20" s="61">
        <v>1646</v>
      </c>
      <c r="H20" s="61">
        <v>8708</v>
      </c>
      <c r="I20" s="62">
        <f>G20/H20</f>
        <v>0.18902158934313276</v>
      </c>
    </row>
    <row r="21" spans="1:9" ht="15" customHeight="1" x14ac:dyDescent="0.2">
      <c r="A21" s="358"/>
      <c r="B21" s="37" t="s">
        <v>60</v>
      </c>
      <c r="C21" s="44">
        <v>0.13985345651481362</v>
      </c>
      <c r="D21" s="47"/>
      <c r="E21" s="359"/>
      <c r="F21" s="61" t="s">
        <v>60</v>
      </c>
      <c r="G21" s="61">
        <v>1345</v>
      </c>
      <c r="H21" s="61">
        <v>8708</v>
      </c>
      <c r="I21" s="62">
        <f>G21/H21</f>
        <v>0.15445567294441892</v>
      </c>
    </row>
    <row r="22" spans="1:9" ht="15" customHeight="1" x14ac:dyDescent="0.2">
      <c r="A22" s="358"/>
      <c r="B22" s="37" t="s">
        <v>153</v>
      </c>
      <c r="C22" s="44">
        <v>0.10937665923330148</v>
      </c>
      <c r="D22" s="47"/>
      <c r="E22" s="359"/>
      <c r="F22" s="61" t="s">
        <v>153</v>
      </c>
      <c r="G22" s="61">
        <v>1203</v>
      </c>
      <c r="H22" s="61">
        <v>8708</v>
      </c>
      <c r="I22" s="62">
        <f>G22/H22</f>
        <v>0.13814882866329811</v>
      </c>
    </row>
    <row r="23" spans="1:9" ht="15" customHeight="1" x14ac:dyDescent="0.2">
      <c r="A23" s="51"/>
      <c r="B23" s="46"/>
      <c r="C23" s="46"/>
      <c r="E23" s="359"/>
      <c r="F23" s="61" t="s">
        <v>152</v>
      </c>
      <c r="G23" s="61">
        <v>695</v>
      </c>
      <c r="H23" s="61">
        <v>8708</v>
      </c>
      <c r="I23" s="62">
        <f>G23/H23</f>
        <v>7.9811667432246214E-2</v>
      </c>
    </row>
    <row r="24" spans="1:9" ht="15" customHeight="1" x14ac:dyDescent="0.2">
      <c r="A24" s="358" t="s">
        <v>47</v>
      </c>
      <c r="B24" s="37" t="s">
        <v>75</v>
      </c>
      <c r="C24" s="44">
        <v>0.19555044112006137</v>
      </c>
      <c r="D24" s="47"/>
      <c r="E24" s="63"/>
      <c r="F24" s="64"/>
      <c r="G24" s="64"/>
      <c r="H24" s="64"/>
      <c r="I24" s="65"/>
    </row>
    <row r="25" spans="1:9" ht="15" customHeight="1" x14ac:dyDescent="0.2">
      <c r="A25" s="358"/>
      <c r="B25" s="37" t="s">
        <v>74</v>
      </c>
      <c r="C25" s="44">
        <v>0.19087073264288454</v>
      </c>
      <c r="D25" s="47"/>
      <c r="E25" s="359" t="s">
        <v>47</v>
      </c>
      <c r="F25" s="61" t="s">
        <v>74</v>
      </c>
      <c r="G25" s="61">
        <v>2451</v>
      </c>
      <c r="H25" s="61">
        <v>12980</v>
      </c>
      <c r="I25" s="62">
        <f>G25/H25</f>
        <v>0.18882896764252696</v>
      </c>
    </row>
    <row r="26" spans="1:9" ht="15" customHeight="1" x14ac:dyDescent="0.2">
      <c r="A26" s="358"/>
      <c r="B26" s="37" t="s">
        <v>60</v>
      </c>
      <c r="C26" s="44">
        <v>0.17314921365554278</v>
      </c>
      <c r="D26" s="47"/>
      <c r="E26" s="359"/>
      <c r="F26" s="61" t="s">
        <v>60</v>
      </c>
      <c r="G26" s="61">
        <v>2307</v>
      </c>
      <c r="H26" s="61">
        <v>12980</v>
      </c>
      <c r="I26" s="62">
        <f>G26/H26</f>
        <v>0.17773497688751927</v>
      </c>
    </row>
    <row r="27" spans="1:9" ht="15" customHeight="1" x14ac:dyDescent="0.2">
      <c r="A27" s="51"/>
      <c r="B27" s="46"/>
      <c r="C27" s="46"/>
      <c r="E27" s="359"/>
      <c r="F27" s="61" t="s">
        <v>153</v>
      </c>
      <c r="G27" s="61">
        <v>1424</v>
      </c>
      <c r="H27" s="61">
        <v>12980</v>
      </c>
      <c r="I27" s="62">
        <f>G27/H27</f>
        <v>0.10970724191063175</v>
      </c>
    </row>
    <row r="28" spans="1:9" ht="15" customHeight="1" x14ac:dyDescent="0.2">
      <c r="A28" s="358" t="s">
        <v>48</v>
      </c>
      <c r="B28" s="37" t="s">
        <v>75</v>
      </c>
      <c r="C28" s="44">
        <v>0.2557723703646117</v>
      </c>
      <c r="D28" s="47"/>
      <c r="E28" s="359"/>
      <c r="F28" s="61" t="s">
        <v>152</v>
      </c>
      <c r="G28" s="61">
        <v>1234</v>
      </c>
      <c r="H28" s="61">
        <v>12980</v>
      </c>
      <c r="I28" s="62">
        <f>G28/H28</f>
        <v>9.5069337442218793E-2</v>
      </c>
    </row>
    <row r="29" spans="1:9" ht="15" customHeight="1" x14ac:dyDescent="0.2">
      <c r="A29" s="358"/>
      <c r="B29" s="37" t="s">
        <v>74</v>
      </c>
      <c r="C29" s="44">
        <v>0.15633988960584622</v>
      </c>
      <c r="D29" s="47"/>
      <c r="E29" s="63"/>
      <c r="F29" s="64"/>
      <c r="G29" s="64"/>
      <c r="H29" s="64"/>
      <c r="I29" s="65"/>
    </row>
    <row r="30" spans="1:9" ht="15" customHeight="1" x14ac:dyDescent="0.2">
      <c r="A30" s="358"/>
      <c r="B30" s="37" t="s">
        <v>60</v>
      </c>
      <c r="C30" s="44">
        <v>0.14828059809790356</v>
      </c>
      <c r="D30" s="47"/>
      <c r="E30" s="359" t="s">
        <v>48</v>
      </c>
      <c r="F30" s="61" t="s">
        <v>60</v>
      </c>
      <c r="G30" s="61">
        <v>5853</v>
      </c>
      <c r="H30" s="61">
        <v>33604</v>
      </c>
      <c r="I30" s="62">
        <f>G30/H30</f>
        <v>0.17417569336983693</v>
      </c>
    </row>
    <row r="31" spans="1:9" ht="15" customHeight="1" x14ac:dyDescent="0.2">
      <c r="A31" s="51"/>
      <c r="B31" s="46"/>
      <c r="C31" s="46"/>
      <c r="E31" s="359"/>
      <c r="F31" s="61" t="s">
        <v>74</v>
      </c>
      <c r="G31" s="61">
        <v>5720</v>
      </c>
      <c r="H31" s="61">
        <v>33604</v>
      </c>
      <c r="I31" s="62">
        <f>G31/H31</f>
        <v>0.17021783121057016</v>
      </c>
    </row>
    <row r="32" spans="1:9" ht="15" customHeight="1" x14ac:dyDescent="0.2">
      <c r="A32" s="358" t="s">
        <v>141</v>
      </c>
      <c r="B32" s="37" t="s">
        <v>75</v>
      </c>
      <c r="C32" s="44">
        <v>0.3044715175045184</v>
      </c>
      <c r="D32" s="47"/>
      <c r="E32" s="359"/>
      <c r="F32" s="61" t="s">
        <v>153</v>
      </c>
      <c r="G32" s="61">
        <v>3924</v>
      </c>
      <c r="H32" s="61">
        <v>33604</v>
      </c>
      <c r="I32" s="62">
        <f>G32/H32</f>
        <v>0.11677181287941912</v>
      </c>
    </row>
    <row r="33" spans="1:9" ht="15" customHeight="1" x14ac:dyDescent="0.2">
      <c r="A33" s="358"/>
      <c r="B33" s="37" t="s">
        <v>60</v>
      </c>
      <c r="C33" s="44">
        <v>0.17052680902336168</v>
      </c>
      <c r="D33" s="47"/>
      <c r="E33" s="359"/>
      <c r="F33" s="61" t="s">
        <v>73</v>
      </c>
      <c r="G33" s="61">
        <v>3565</v>
      </c>
      <c r="H33" s="61">
        <v>33604</v>
      </c>
      <c r="I33" s="62">
        <f>G33/H33</f>
        <v>0.10608856088560886</v>
      </c>
    </row>
    <row r="34" spans="1:9" ht="15" customHeight="1" x14ac:dyDescent="0.2">
      <c r="A34" s="358"/>
      <c r="B34" s="37" t="s">
        <v>74</v>
      </c>
      <c r="C34" s="44">
        <v>0.15834393199009306</v>
      </c>
      <c r="D34" s="47"/>
      <c r="E34" s="63"/>
      <c r="F34" s="64"/>
      <c r="G34" s="64"/>
      <c r="H34" s="64"/>
      <c r="I34" s="65"/>
    </row>
    <row r="35" spans="1:9" ht="15" customHeight="1" x14ac:dyDescent="0.2">
      <c r="A35" s="358"/>
      <c r="B35" s="37" t="s">
        <v>153</v>
      </c>
      <c r="C35" s="44">
        <v>0.1003748577548698</v>
      </c>
      <c r="D35" s="47"/>
      <c r="E35" s="359" t="s">
        <v>181</v>
      </c>
      <c r="F35" s="61" t="s">
        <v>60</v>
      </c>
      <c r="G35" s="61">
        <v>5058</v>
      </c>
      <c r="H35" s="61">
        <v>22123</v>
      </c>
      <c r="I35" s="62">
        <f>G35/H35</f>
        <v>0.22863083668580211</v>
      </c>
    </row>
    <row r="36" spans="1:9" ht="15" customHeight="1" x14ac:dyDescent="0.2">
      <c r="A36" s="51"/>
      <c r="B36" s="46"/>
      <c r="C36" s="46"/>
      <c r="E36" s="359"/>
      <c r="F36" s="61" t="s">
        <v>74</v>
      </c>
      <c r="G36" s="61">
        <v>4493</v>
      </c>
      <c r="H36" s="61">
        <v>22123</v>
      </c>
      <c r="I36" s="62">
        <f>G36/H36</f>
        <v>0.20309180490891832</v>
      </c>
    </row>
    <row r="37" spans="1:9" ht="15" customHeight="1" x14ac:dyDescent="0.2">
      <c r="A37" s="358" t="s">
        <v>50</v>
      </c>
      <c r="B37" s="37" t="s">
        <v>75</v>
      </c>
      <c r="C37" s="44">
        <v>0.1779375172795134</v>
      </c>
      <c r="D37" s="47"/>
      <c r="E37" s="359"/>
      <c r="F37" s="61" t="s">
        <v>153</v>
      </c>
      <c r="G37" s="61">
        <v>3128</v>
      </c>
      <c r="H37" s="61">
        <v>22123</v>
      </c>
      <c r="I37" s="62">
        <f>G37/H37</f>
        <v>0.14139131220901324</v>
      </c>
    </row>
    <row r="38" spans="1:9" ht="15" customHeight="1" x14ac:dyDescent="0.2">
      <c r="A38" s="358"/>
      <c r="B38" s="37" t="s">
        <v>74</v>
      </c>
      <c r="C38" s="44">
        <v>0.17019629527232513</v>
      </c>
      <c r="D38" s="47"/>
      <c r="E38" s="359"/>
      <c r="F38" s="61" t="s">
        <v>152</v>
      </c>
      <c r="G38" s="61">
        <v>1864</v>
      </c>
      <c r="H38" s="61">
        <v>22123</v>
      </c>
      <c r="I38" s="62">
        <f>G38/H38</f>
        <v>8.425620395063961E-2</v>
      </c>
    </row>
    <row r="39" spans="1:9" ht="15" customHeight="1" x14ac:dyDescent="0.2">
      <c r="A39" s="358"/>
      <c r="B39" s="37" t="s">
        <v>153</v>
      </c>
      <c r="C39" s="44">
        <v>0.14907381808128284</v>
      </c>
      <c r="D39" s="47"/>
      <c r="E39" s="63"/>
      <c r="F39" s="64"/>
      <c r="G39" s="64"/>
      <c r="H39" s="64"/>
      <c r="I39" s="65"/>
    </row>
    <row r="40" spans="1:9" ht="15" customHeight="1" x14ac:dyDescent="0.2">
      <c r="A40" s="358"/>
      <c r="B40" s="37" t="s">
        <v>60</v>
      </c>
      <c r="C40" s="44">
        <v>0.13193254077965164</v>
      </c>
      <c r="D40" s="47"/>
      <c r="E40" s="359" t="s">
        <v>182</v>
      </c>
      <c r="F40" s="61" t="s">
        <v>153</v>
      </c>
      <c r="G40" s="61">
        <v>3335</v>
      </c>
      <c r="H40" s="61">
        <v>17619</v>
      </c>
      <c r="I40" s="62">
        <f>G40/H40</f>
        <v>0.18928429536296043</v>
      </c>
    </row>
    <row r="41" spans="1:9" ht="15" customHeight="1" x14ac:dyDescent="0.2">
      <c r="A41" s="51"/>
      <c r="B41" s="46"/>
      <c r="C41" s="46"/>
      <c r="E41" s="359"/>
      <c r="F41" s="61" t="s">
        <v>74</v>
      </c>
      <c r="G41" s="61">
        <v>3101</v>
      </c>
      <c r="H41" s="61">
        <v>17619</v>
      </c>
      <c r="I41" s="62">
        <f>G41/H41</f>
        <v>0.17600317838696861</v>
      </c>
    </row>
    <row r="42" spans="1:9" ht="15" customHeight="1" x14ac:dyDescent="0.2">
      <c r="A42" s="362" t="s">
        <v>140</v>
      </c>
      <c r="B42" s="37" t="s">
        <v>75</v>
      </c>
      <c r="C42" s="44">
        <v>0.32452290076335877</v>
      </c>
      <c r="D42" s="47"/>
      <c r="E42" s="359"/>
      <c r="F42" s="61" t="s">
        <v>60</v>
      </c>
      <c r="G42" s="61">
        <v>2196</v>
      </c>
      <c r="H42" s="61">
        <v>17619</v>
      </c>
      <c r="I42" s="62">
        <f>G42/H42</f>
        <v>0.12463817469776946</v>
      </c>
    </row>
    <row r="43" spans="1:9" ht="15" customHeight="1" x14ac:dyDescent="0.2">
      <c r="A43" s="363"/>
      <c r="B43" s="37" t="s">
        <v>74</v>
      </c>
      <c r="C43" s="44">
        <v>0.13349236641221374</v>
      </c>
      <c r="D43" s="47"/>
      <c r="E43" s="359"/>
      <c r="F43" s="61" t="s">
        <v>152</v>
      </c>
      <c r="G43" s="61">
        <v>1519</v>
      </c>
      <c r="H43" s="61">
        <v>17619</v>
      </c>
      <c r="I43" s="62">
        <f>G43/H43</f>
        <v>8.6213746523639251E-2</v>
      </c>
    </row>
    <row r="44" spans="1:9" ht="15" customHeight="1" x14ac:dyDescent="0.2">
      <c r="A44" s="363"/>
      <c r="B44" s="37" t="s">
        <v>60</v>
      </c>
      <c r="C44" s="44">
        <v>0.12318702290076336</v>
      </c>
      <c r="D44" s="47"/>
      <c r="E44" s="63"/>
      <c r="F44" s="64"/>
      <c r="G44" s="64"/>
      <c r="H44" s="64"/>
      <c r="I44" s="65"/>
    </row>
    <row r="45" spans="1:9" ht="15" customHeight="1" x14ac:dyDescent="0.2">
      <c r="A45" s="364"/>
      <c r="B45" s="37" t="s">
        <v>153</v>
      </c>
      <c r="C45" s="44">
        <v>0.11354961832061068</v>
      </c>
      <c r="D45" s="47"/>
      <c r="E45" s="359" t="s">
        <v>140</v>
      </c>
      <c r="F45" s="61" t="s">
        <v>153</v>
      </c>
      <c r="G45" s="61">
        <v>1608</v>
      </c>
      <c r="H45" s="61">
        <v>8819</v>
      </c>
      <c r="I45" s="62">
        <f>G45/H45</f>
        <v>0.18233359791359566</v>
      </c>
    </row>
    <row r="46" spans="1:9" ht="15" customHeight="1" x14ac:dyDescent="0.2">
      <c r="A46" s="51"/>
      <c r="B46" s="46"/>
      <c r="C46" s="46"/>
      <c r="D46" s="47"/>
      <c r="E46" s="359"/>
      <c r="F46" s="61" t="s">
        <v>60</v>
      </c>
      <c r="G46" s="61">
        <v>1510</v>
      </c>
      <c r="H46" s="61">
        <v>8819</v>
      </c>
      <c r="I46" s="62">
        <f>G46/H46</f>
        <v>0.17122122689647351</v>
      </c>
    </row>
    <row r="47" spans="1:9" ht="15" customHeight="1" x14ac:dyDescent="0.2">
      <c r="A47" s="358" t="s">
        <v>51</v>
      </c>
      <c r="B47" s="37" t="s">
        <v>75</v>
      </c>
      <c r="C47" s="44">
        <v>0.368073006216109</v>
      </c>
      <c r="D47" s="47"/>
      <c r="E47" s="359"/>
      <c r="F47" s="61" t="s">
        <v>74</v>
      </c>
      <c r="G47" s="61">
        <v>1437</v>
      </c>
      <c r="H47" s="61">
        <v>8819</v>
      </c>
      <c r="I47" s="62">
        <f>G47/H47</f>
        <v>0.16294364440412745</v>
      </c>
    </row>
    <row r="48" spans="1:9" ht="15" customHeight="1" x14ac:dyDescent="0.2">
      <c r="A48" s="358"/>
      <c r="B48" s="37" t="s">
        <v>74</v>
      </c>
      <c r="C48" s="44">
        <v>0.13103425472821056</v>
      </c>
      <c r="D48" s="47"/>
      <c r="E48" s="359"/>
      <c r="F48" s="61" t="s">
        <v>152</v>
      </c>
      <c r="G48" s="61">
        <v>749</v>
      </c>
      <c r="H48" s="61">
        <v>8819</v>
      </c>
      <c r="I48" s="62">
        <f>G48/H48</f>
        <v>8.4930264202290509E-2</v>
      </c>
    </row>
    <row r="49" spans="1:9" ht="15" customHeight="1" x14ac:dyDescent="0.2">
      <c r="A49" s="358"/>
      <c r="B49" s="37" t="s">
        <v>60</v>
      </c>
      <c r="C49" s="44">
        <v>0.11169157518846713</v>
      </c>
      <c r="D49" s="47"/>
      <c r="E49" s="63"/>
      <c r="F49" s="64"/>
      <c r="G49" s="64"/>
      <c r="H49" s="64"/>
      <c r="I49" s="65"/>
    </row>
    <row r="50" spans="1:9" ht="15" customHeight="1" x14ac:dyDescent="0.2">
      <c r="A50" s="51"/>
      <c r="B50" s="51"/>
      <c r="C50" s="51"/>
      <c r="E50" s="359" t="s">
        <v>183</v>
      </c>
      <c r="F50" s="61" t="s">
        <v>74</v>
      </c>
      <c r="G50" s="61">
        <v>4033</v>
      </c>
      <c r="H50" s="61">
        <v>24130</v>
      </c>
      <c r="I50" s="62">
        <f>G50/H50</f>
        <v>0.16713634479900538</v>
      </c>
    </row>
    <row r="51" spans="1:9" ht="15" customHeight="1" x14ac:dyDescent="0.2">
      <c r="A51" s="358" t="s">
        <v>52</v>
      </c>
      <c r="B51" s="37" t="s">
        <v>75</v>
      </c>
      <c r="C51" s="44">
        <v>0.19811624167240982</v>
      </c>
      <c r="D51" s="47"/>
      <c r="E51" s="359"/>
      <c r="F51" s="61" t="s">
        <v>60</v>
      </c>
      <c r="G51" s="61">
        <v>3611</v>
      </c>
      <c r="H51" s="61">
        <v>24130</v>
      </c>
      <c r="I51" s="62">
        <f>G51/H51</f>
        <v>0.14964774140074596</v>
      </c>
    </row>
    <row r="52" spans="1:9" ht="15" customHeight="1" x14ac:dyDescent="0.2">
      <c r="A52" s="358"/>
      <c r="B52" s="37" t="s">
        <v>74</v>
      </c>
      <c r="C52" s="44">
        <v>0.18102458074890879</v>
      </c>
      <c r="D52" s="47"/>
      <c r="E52" s="359"/>
      <c r="F52" s="61" t="s">
        <v>153</v>
      </c>
      <c r="G52" s="61">
        <v>3400</v>
      </c>
      <c r="H52" s="61">
        <v>24130</v>
      </c>
      <c r="I52" s="62">
        <f>G52/H52</f>
        <v>0.14090343970161626</v>
      </c>
    </row>
    <row r="53" spans="1:9" ht="15" customHeight="1" x14ac:dyDescent="0.2">
      <c r="A53" s="358"/>
      <c r="B53" s="37" t="s">
        <v>60</v>
      </c>
      <c r="C53" s="44">
        <v>0.1578221915920055</v>
      </c>
      <c r="D53" s="47"/>
      <c r="E53" s="359"/>
      <c r="F53" s="61" t="s">
        <v>73</v>
      </c>
      <c r="G53" s="61">
        <v>2487</v>
      </c>
      <c r="H53" s="61">
        <v>24130</v>
      </c>
      <c r="I53" s="62">
        <f>G53/H53</f>
        <v>0.10306672192291753</v>
      </c>
    </row>
    <row r="54" spans="1:9" ht="15" customHeight="1" x14ac:dyDescent="0.2">
      <c r="A54" s="358"/>
      <c r="B54" s="37" t="s">
        <v>153</v>
      </c>
      <c r="C54" s="44">
        <v>0.13834137376521938</v>
      </c>
      <c r="D54" s="47"/>
      <c r="E54" s="63"/>
      <c r="F54" s="64"/>
      <c r="G54" s="64"/>
      <c r="H54" s="64"/>
      <c r="I54" s="65"/>
    </row>
    <row r="55" spans="1:9" ht="15" customHeight="1" x14ac:dyDescent="0.2">
      <c r="A55" s="51"/>
      <c r="B55" s="51"/>
      <c r="C55" s="51"/>
      <c r="E55" s="359" t="s">
        <v>52</v>
      </c>
      <c r="F55" s="61" t="s">
        <v>74</v>
      </c>
      <c r="G55" s="61">
        <v>3701</v>
      </c>
      <c r="H55" s="61">
        <v>18430</v>
      </c>
      <c r="I55" s="62">
        <f>G55/H55</f>
        <v>0.20081389039609332</v>
      </c>
    </row>
    <row r="56" spans="1:9" ht="15" customHeight="1" x14ac:dyDescent="0.2">
      <c r="A56" s="358" t="s">
        <v>53</v>
      </c>
      <c r="B56" s="37" t="s">
        <v>60</v>
      </c>
      <c r="C56" s="44">
        <v>0.17232402122759588</v>
      </c>
      <c r="D56" s="47"/>
      <c r="E56" s="359"/>
      <c r="F56" s="61" t="s">
        <v>60</v>
      </c>
      <c r="G56" s="61">
        <v>3301</v>
      </c>
      <c r="H56" s="61">
        <v>18430</v>
      </c>
      <c r="I56" s="62">
        <f>G56/H56</f>
        <v>0.17911014650027129</v>
      </c>
    </row>
    <row r="57" spans="1:9" ht="15" customHeight="1" x14ac:dyDescent="0.2">
      <c r="A57" s="358"/>
      <c r="B57" s="37" t="s">
        <v>74</v>
      </c>
      <c r="C57" s="44">
        <v>0.171522979873836</v>
      </c>
      <c r="D57" s="47"/>
      <c r="E57" s="359"/>
      <c r="F57" s="61" t="s">
        <v>153</v>
      </c>
      <c r="G57" s="61">
        <v>3077</v>
      </c>
      <c r="H57" s="61">
        <v>18430</v>
      </c>
      <c r="I57" s="62">
        <f>G57/H57</f>
        <v>0.16695604991861096</v>
      </c>
    </row>
    <row r="58" spans="1:9" ht="15" customHeight="1" x14ac:dyDescent="0.2">
      <c r="A58" s="358"/>
      <c r="B58" s="37" t="s">
        <v>75</v>
      </c>
      <c r="C58" s="44">
        <v>0.14178431961550014</v>
      </c>
      <c r="D58" s="47"/>
      <c r="E58" s="359"/>
      <c r="F58" s="61" t="s">
        <v>73</v>
      </c>
      <c r="G58" s="61">
        <v>1566</v>
      </c>
      <c r="H58" s="61">
        <v>18430</v>
      </c>
      <c r="I58" s="62">
        <f>G58/H58</f>
        <v>8.497015735214325E-2</v>
      </c>
    </row>
    <row r="59" spans="1:9" ht="15" customHeight="1" x14ac:dyDescent="0.2">
      <c r="A59" s="358"/>
      <c r="B59" s="37" t="s">
        <v>153</v>
      </c>
      <c r="C59" s="44">
        <v>0.13397416641634124</v>
      </c>
      <c r="D59" s="47"/>
      <c r="E59" s="63"/>
      <c r="F59" s="64"/>
      <c r="G59" s="64"/>
      <c r="H59" s="64"/>
      <c r="I59" s="65"/>
    </row>
    <row r="60" spans="1:9" ht="15" customHeight="1" x14ac:dyDescent="0.2">
      <c r="A60" s="51"/>
      <c r="B60" s="51"/>
      <c r="C60" s="51"/>
      <c r="E60" s="359" t="s">
        <v>184</v>
      </c>
      <c r="F60" s="61" t="s">
        <v>60</v>
      </c>
      <c r="G60" s="61">
        <v>1806</v>
      </c>
      <c r="H60" s="61">
        <v>9559</v>
      </c>
      <c r="I60" s="62">
        <f>G60/H60</f>
        <v>0.18893189664190815</v>
      </c>
    </row>
    <row r="61" spans="1:9" ht="15" customHeight="1" x14ac:dyDescent="0.2">
      <c r="A61" s="358" t="s">
        <v>54</v>
      </c>
      <c r="B61" s="37" t="s">
        <v>75</v>
      </c>
      <c r="C61" s="44">
        <v>0.27262360511525618</v>
      </c>
      <c r="D61" s="47"/>
      <c r="E61" s="359"/>
      <c r="F61" s="61" t="s">
        <v>74</v>
      </c>
      <c r="G61" s="61">
        <v>1772</v>
      </c>
      <c r="H61" s="61">
        <v>9559</v>
      </c>
      <c r="I61" s="62">
        <f>G61/H61</f>
        <v>0.18537503923004497</v>
      </c>
    </row>
    <row r="62" spans="1:9" ht="15" customHeight="1" x14ac:dyDescent="0.2">
      <c r="A62" s="358"/>
      <c r="B62" s="37" t="s">
        <v>74</v>
      </c>
      <c r="C62" s="44">
        <v>0.16315060682577176</v>
      </c>
      <c r="D62" s="47"/>
      <c r="E62" s="359"/>
      <c r="F62" s="61" t="s">
        <v>153</v>
      </c>
      <c r="G62" s="61">
        <v>1432</v>
      </c>
      <c r="H62" s="61">
        <v>9559</v>
      </c>
      <c r="I62" s="62">
        <f>G62/H62</f>
        <v>0.14980646511141332</v>
      </c>
    </row>
    <row r="63" spans="1:9" ht="15" customHeight="1" x14ac:dyDescent="0.2">
      <c r="A63" s="358"/>
      <c r="B63" s="37" t="s">
        <v>60</v>
      </c>
      <c r="C63" s="44">
        <v>0.15231734137004155</v>
      </c>
      <c r="D63" s="47"/>
      <c r="E63" s="359"/>
      <c r="F63" s="61" t="s">
        <v>73</v>
      </c>
      <c r="G63" s="61">
        <v>819</v>
      </c>
      <c r="H63" s="61">
        <v>9559</v>
      </c>
      <c r="I63" s="62">
        <f>G63/H63</f>
        <v>8.567841824458626E-2</v>
      </c>
    </row>
    <row r="64" spans="1:9" ht="15" customHeight="1" x14ac:dyDescent="0.2">
      <c r="A64" s="358"/>
      <c r="B64" s="37" t="s">
        <v>153</v>
      </c>
      <c r="C64" s="44">
        <v>0.11989899812657816</v>
      </c>
      <c r="D64" s="47"/>
      <c r="E64" s="63"/>
      <c r="F64" s="64"/>
      <c r="G64" s="64"/>
      <c r="H64" s="64"/>
      <c r="I64" s="65"/>
    </row>
    <row r="65" spans="1:9" ht="15" customHeight="1" x14ac:dyDescent="0.2">
      <c r="A65" s="51"/>
      <c r="B65" s="51"/>
      <c r="C65" s="51"/>
      <c r="E65" s="359" t="s">
        <v>54</v>
      </c>
      <c r="F65" s="61" t="s">
        <v>74</v>
      </c>
      <c r="G65" s="61">
        <v>4183</v>
      </c>
      <c r="H65" s="61">
        <v>21343</v>
      </c>
      <c r="I65" s="62">
        <f>G65/H65</f>
        <v>0.19598931734058006</v>
      </c>
    </row>
    <row r="66" spans="1:9" ht="15" customHeight="1" x14ac:dyDescent="0.2">
      <c r="A66" s="362" t="s">
        <v>55</v>
      </c>
      <c r="B66" s="37" t="s">
        <v>75</v>
      </c>
      <c r="C66" s="44">
        <v>0.190807055050775</v>
      </c>
      <c r="D66" s="47"/>
      <c r="E66" s="359"/>
      <c r="F66" s="61" t="s">
        <v>153</v>
      </c>
      <c r="G66" s="61">
        <v>4045</v>
      </c>
      <c r="H66" s="61">
        <v>21343</v>
      </c>
      <c r="I66" s="62">
        <f>G66/H66</f>
        <v>0.18952349716534694</v>
      </c>
    </row>
    <row r="67" spans="1:9" ht="15" customHeight="1" x14ac:dyDescent="0.2">
      <c r="A67" s="363"/>
      <c r="B67" s="37" t="s">
        <v>74</v>
      </c>
      <c r="C67" s="44">
        <v>0.1630144307856761</v>
      </c>
      <c r="D67" s="47"/>
      <c r="E67" s="359"/>
      <c r="F67" s="61" t="s">
        <v>60</v>
      </c>
      <c r="G67" s="61">
        <v>3830</v>
      </c>
      <c r="H67" s="61">
        <v>21343</v>
      </c>
      <c r="I67" s="62">
        <f>G67/H67</f>
        <v>0.17944993674741133</v>
      </c>
    </row>
    <row r="68" spans="1:9" ht="15" customHeight="1" x14ac:dyDescent="0.2">
      <c r="A68" s="363"/>
      <c r="B68" s="37" t="s">
        <v>153</v>
      </c>
      <c r="C68" s="44">
        <v>0.13121325494388028</v>
      </c>
      <c r="D68" s="47"/>
      <c r="E68" s="359"/>
      <c r="F68" s="61" t="s">
        <v>73</v>
      </c>
      <c r="G68" s="61">
        <v>1743</v>
      </c>
      <c r="H68" s="61">
        <v>21343</v>
      </c>
      <c r="I68" s="62">
        <f>G68/H68</f>
        <v>8.1666120039357165E-2</v>
      </c>
    </row>
    <row r="69" spans="1:9" ht="15" customHeight="1" x14ac:dyDescent="0.2">
      <c r="A69" s="363"/>
      <c r="B69" s="37" t="s">
        <v>64</v>
      </c>
      <c r="C69" s="44">
        <v>0.12693746659540353</v>
      </c>
      <c r="D69" s="47"/>
      <c r="E69" s="63"/>
      <c r="F69" s="64"/>
      <c r="G69" s="64"/>
      <c r="H69" s="64"/>
      <c r="I69" s="65"/>
    </row>
    <row r="70" spans="1:9" ht="15" customHeight="1" x14ac:dyDescent="0.2">
      <c r="A70" s="364"/>
      <c r="B70" s="37" t="s">
        <v>60</v>
      </c>
      <c r="C70" s="44">
        <v>0.12346338856226617</v>
      </c>
      <c r="D70" s="47"/>
      <c r="E70" s="359" t="s">
        <v>185</v>
      </c>
      <c r="F70" s="61" t="s">
        <v>153</v>
      </c>
      <c r="G70" s="61">
        <v>752</v>
      </c>
      <c r="H70" s="61">
        <v>3751</v>
      </c>
      <c r="I70" s="62">
        <f>G70/H70</f>
        <v>0.20047987203412423</v>
      </c>
    </row>
    <row r="71" spans="1:9" ht="15" customHeight="1" x14ac:dyDescent="0.2">
      <c r="A71" s="51"/>
      <c r="B71" s="51"/>
      <c r="C71" s="51"/>
      <c r="E71" s="359"/>
      <c r="F71" s="61" t="s">
        <v>74</v>
      </c>
      <c r="G71" s="61">
        <v>627</v>
      </c>
      <c r="H71" s="61">
        <v>3751</v>
      </c>
      <c r="I71" s="62">
        <f>G71/H71</f>
        <v>0.16715542521994134</v>
      </c>
    </row>
    <row r="72" spans="1:9" ht="15" customHeight="1" x14ac:dyDescent="0.2">
      <c r="A72" s="362" t="s">
        <v>56</v>
      </c>
      <c r="B72" s="37" t="s">
        <v>75</v>
      </c>
      <c r="C72" s="44">
        <v>0.21243135297054419</v>
      </c>
      <c r="D72" s="47"/>
      <c r="E72" s="359"/>
      <c r="F72" s="61" t="s">
        <v>60</v>
      </c>
      <c r="G72" s="61">
        <v>477</v>
      </c>
      <c r="H72" s="61">
        <v>3751</v>
      </c>
      <c r="I72" s="62">
        <f>G72/H72</f>
        <v>0.1271660890429219</v>
      </c>
    </row>
    <row r="73" spans="1:9" ht="15" customHeight="1" x14ac:dyDescent="0.2">
      <c r="A73" s="363"/>
      <c r="B73" s="37" t="s">
        <v>74</v>
      </c>
      <c r="C73" s="44">
        <v>0.17324013979031452</v>
      </c>
      <c r="D73" s="47"/>
      <c r="E73" s="359"/>
      <c r="F73" s="61" t="s">
        <v>64</v>
      </c>
      <c r="G73" s="61">
        <v>445</v>
      </c>
      <c r="H73" s="61">
        <v>3751</v>
      </c>
      <c r="I73" s="62">
        <f>G73/H73</f>
        <v>0.11863503065849107</v>
      </c>
    </row>
    <row r="74" spans="1:9" ht="15" customHeight="1" x14ac:dyDescent="0.2">
      <c r="A74" s="363"/>
      <c r="B74" s="37" t="s">
        <v>153</v>
      </c>
      <c r="C74" s="44">
        <v>0.16949575636545183</v>
      </c>
      <c r="D74" s="47"/>
      <c r="E74" s="63"/>
      <c r="F74" s="64"/>
      <c r="G74" s="64"/>
      <c r="H74" s="64"/>
      <c r="I74" s="65"/>
    </row>
    <row r="75" spans="1:9" ht="15" customHeight="1" x14ac:dyDescent="0.2">
      <c r="A75" s="364"/>
      <c r="B75" s="37" t="s">
        <v>60</v>
      </c>
      <c r="C75" s="44">
        <v>0.14253619570644033</v>
      </c>
      <c r="D75" s="47"/>
      <c r="E75" s="359" t="s">
        <v>186</v>
      </c>
      <c r="F75" s="61" t="s">
        <v>153</v>
      </c>
      <c r="G75" s="61">
        <v>720</v>
      </c>
      <c r="H75" s="61">
        <v>3326</v>
      </c>
      <c r="I75" s="62">
        <f>G75/H75</f>
        <v>0.2164762477450391</v>
      </c>
    </row>
    <row r="76" spans="1:9" ht="15" customHeight="1" x14ac:dyDescent="0.2">
      <c r="A76" s="51"/>
      <c r="B76" s="51"/>
      <c r="C76" s="51"/>
      <c r="E76" s="359"/>
      <c r="F76" s="61" t="s">
        <v>74</v>
      </c>
      <c r="G76" s="61">
        <v>660</v>
      </c>
      <c r="H76" s="61">
        <v>3326</v>
      </c>
      <c r="I76" s="62">
        <f>G76/H76</f>
        <v>0.19843656043295249</v>
      </c>
    </row>
    <row r="77" spans="1:9" ht="15" customHeight="1" x14ac:dyDescent="0.2">
      <c r="A77" s="358" t="s">
        <v>108</v>
      </c>
      <c r="B77" s="37" t="s">
        <v>75</v>
      </c>
      <c r="C77" s="44">
        <v>0.20906139422901543</v>
      </c>
      <c r="D77" s="47"/>
      <c r="E77" s="359"/>
      <c r="F77" s="61" t="s">
        <v>60</v>
      </c>
      <c r="G77" s="61">
        <v>498</v>
      </c>
      <c r="H77" s="61">
        <v>3326</v>
      </c>
      <c r="I77" s="62">
        <f>G77/H77</f>
        <v>0.1497294046903187</v>
      </c>
    </row>
    <row r="78" spans="1:9" ht="15" customHeight="1" x14ac:dyDescent="0.2">
      <c r="A78" s="358"/>
      <c r="B78" s="37" t="s">
        <v>74</v>
      </c>
      <c r="C78" s="44">
        <v>0.1613650457811987</v>
      </c>
      <c r="D78" s="47"/>
      <c r="E78" s="359"/>
      <c r="F78" s="61" t="s">
        <v>152</v>
      </c>
      <c r="G78" s="61">
        <v>225</v>
      </c>
      <c r="H78" s="61">
        <v>3326</v>
      </c>
      <c r="I78" s="62">
        <f>G78/H78</f>
        <v>6.7648827420324714E-2</v>
      </c>
    </row>
    <row r="79" spans="1:9" ht="15" customHeight="1" x14ac:dyDescent="0.2">
      <c r="A79" s="358"/>
      <c r="B79" s="37" t="s">
        <v>60</v>
      </c>
      <c r="C79" s="44">
        <v>0.13626746434173567</v>
      </c>
      <c r="D79" s="47"/>
      <c r="E79" s="63"/>
      <c r="F79" s="64"/>
      <c r="G79" s="64"/>
      <c r="H79" s="64"/>
      <c r="I79" s="65"/>
    </row>
    <row r="80" spans="1:9" ht="15" customHeight="1" x14ac:dyDescent="0.2">
      <c r="A80" s="358"/>
      <c r="B80" s="37" t="s">
        <v>153</v>
      </c>
      <c r="C80" s="44">
        <v>0.10732134388793638</v>
      </c>
      <c r="D80" s="47"/>
      <c r="E80" s="359" t="s">
        <v>108</v>
      </c>
      <c r="F80" s="61" t="s">
        <v>74</v>
      </c>
      <c r="G80" s="61">
        <v>9530</v>
      </c>
      <c r="H80" s="61">
        <v>51751</v>
      </c>
      <c r="I80" s="62">
        <f>G80/H80</f>
        <v>0.18415103089795365</v>
      </c>
    </row>
    <row r="81" spans="1:9" ht="15" customHeight="1" x14ac:dyDescent="0.2">
      <c r="A81" s="51"/>
      <c r="B81" s="51"/>
      <c r="C81" s="51"/>
      <c r="E81" s="359"/>
      <c r="F81" s="61" t="s">
        <v>60</v>
      </c>
      <c r="G81" s="61">
        <v>7343</v>
      </c>
      <c r="H81" s="61">
        <v>51751</v>
      </c>
      <c r="I81" s="62">
        <f>G81/H81</f>
        <v>0.14189097795211686</v>
      </c>
    </row>
    <row r="82" spans="1:9" ht="15" customHeight="1" x14ac:dyDescent="0.2">
      <c r="A82" s="358" t="s">
        <v>109</v>
      </c>
      <c r="B82" s="37" t="s">
        <v>75</v>
      </c>
      <c r="C82" s="44">
        <v>0.30476785017557551</v>
      </c>
      <c r="D82" s="47"/>
      <c r="E82" s="359"/>
      <c r="F82" s="61" t="s">
        <v>153</v>
      </c>
      <c r="G82" s="61">
        <v>7115</v>
      </c>
      <c r="H82" s="61">
        <v>51751</v>
      </c>
      <c r="I82" s="62">
        <f>G82/H82</f>
        <v>0.13748526598519836</v>
      </c>
    </row>
    <row r="83" spans="1:9" ht="15" customHeight="1" x14ac:dyDescent="0.2">
      <c r="A83" s="358"/>
      <c r="B83" s="37" t="s">
        <v>60</v>
      </c>
      <c r="C83" s="44">
        <v>0.16574326960593055</v>
      </c>
      <c r="D83" s="47"/>
      <c r="E83" s="359"/>
      <c r="F83" s="61" t="s">
        <v>73</v>
      </c>
      <c r="G83" s="61">
        <v>4294</v>
      </c>
      <c r="H83" s="61">
        <v>51751</v>
      </c>
      <c r="I83" s="62">
        <f>G83/H83</f>
        <v>8.2974242043632004E-2</v>
      </c>
    </row>
    <row r="84" spans="1:9" ht="15" customHeight="1" x14ac:dyDescent="0.2">
      <c r="A84" s="358"/>
      <c r="B84" s="37" t="s">
        <v>74</v>
      </c>
      <c r="C84" s="44">
        <v>0.16296527506827935</v>
      </c>
      <c r="D84" s="47"/>
      <c r="E84" s="63"/>
      <c r="F84" s="64"/>
      <c r="G84" s="64"/>
      <c r="H84" s="64"/>
      <c r="I84" s="65"/>
    </row>
    <row r="85" spans="1:9" ht="15" customHeight="1" x14ac:dyDescent="0.2">
      <c r="E85" s="359" t="s">
        <v>109</v>
      </c>
      <c r="F85" s="61" t="s">
        <v>74</v>
      </c>
      <c r="G85" s="61">
        <v>10450</v>
      </c>
      <c r="H85" s="61">
        <v>52888</v>
      </c>
      <c r="I85" s="62">
        <f>G85/H85</f>
        <v>0.19758735440931779</v>
      </c>
    </row>
    <row r="86" spans="1:9" ht="15" customHeight="1" x14ac:dyDescent="0.2">
      <c r="E86" s="359"/>
      <c r="F86" s="61" t="s">
        <v>60</v>
      </c>
      <c r="G86" s="61">
        <v>9829</v>
      </c>
      <c r="H86" s="61">
        <v>52888</v>
      </c>
      <c r="I86" s="62">
        <f>G86/H86</f>
        <v>0.18584556042958705</v>
      </c>
    </row>
    <row r="87" spans="1:9" ht="15" customHeight="1" x14ac:dyDescent="0.2">
      <c r="E87" s="359"/>
      <c r="F87" s="61" t="s">
        <v>153</v>
      </c>
      <c r="G87" s="61">
        <v>6098</v>
      </c>
      <c r="H87" s="61">
        <v>52888</v>
      </c>
      <c r="I87" s="62">
        <f>G87/H87</f>
        <v>0.11530025714717894</v>
      </c>
    </row>
    <row r="88" spans="1:9" ht="15" customHeight="1" x14ac:dyDescent="0.2">
      <c r="E88" s="359"/>
      <c r="F88" s="61" t="s">
        <v>152</v>
      </c>
      <c r="G88" s="61">
        <v>4796</v>
      </c>
      <c r="H88" s="61">
        <v>52888</v>
      </c>
      <c r="I88" s="62">
        <f>G88/H88</f>
        <v>9.0682196339434279E-2</v>
      </c>
    </row>
  </sheetData>
  <mergeCells count="34">
    <mergeCell ref="A51:A54"/>
    <mergeCell ref="E85:E88"/>
    <mergeCell ref="E60:E63"/>
    <mergeCell ref="A61:A64"/>
    <mergeCell ref="E65:E68"/>
    <mergeCell ref="A66:A70"/>
    <mergeCell ref="E70:E73"/>
    <mergeCell ref="A72:A75"/>
    <mergeCell ref="E75:E78"/>
    <mergeCell ref="A77:A80"/>
    <mergeCell ref="E80:E83"/>
    <mergeCell ref="A82:A84"/>
    <mergeCell ref="E55:E58"/>
    <mergeCell ref="A56:A59"/>
    <mergeCell ref="E50:E53"/>
    <mergeCell ref="A19:A22"/>
    <mergeCell ref="E20:E23"/>
    <mergeCell ref="A24:A26"/>
    <mergeCell ref="E25:E28"/>
    <mergeCell ref="A28:A30"/>
    <mergeCell ref="E30:E33"/>
    <mergeCell ref="A32:A35"/>
    <mergeCell ref="E35:E38"/>
    <mergeCell ref="A37:A40"/>
    <mergeCell ref="E40:E43"/>
    <mergeCell ref="A42:A45"/>
    <mergeCell ref="E45:E48"/>
    <mergeCell ref="A47:A49"/>
    <mergeCell ref="A5:A8"/>
    <mergeCell ref="E5:E8"/>
    <mergeCell ref="A10:A12"/>
    <mergeCell ref="E10:E13"/>
    <mergeCell ref="A14:A17"/>
    <mergeCell ref="E15:E18"/>
  </mergeCells>
  <pageMargins left="0.70866141732283472" right="0.70866141732283472" top="0.74803149606299213" bottom="0.74803149606299213" header="0.31496062992125984" footer="0.31496062992125984"/>
  <pageSetup scale="69" fitToHeight="3"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990-DEC3-4DAF-9ACA-A922B5971F23}">
  <sheetPr>
    <tabColor rgb="FF00B0F0"/>
    <pageSetUpPr fitToPage="1"/>
  </sheetPr>
  <dimension ref="A4:G27"/>
  <sheetViews>
    <sheetView topLeftCell="A5" zoomScaleNormal="100" workbookViewId="0">
      <selection activeCell="A27" sqref="A27"/>
    </sheetView>
  </sheetViews>
  <sheetFormatPr baseColWidth="10" defaultColWidth="10.85546875" defaultRowHeight="15" customHeight="1" x14ac:dyDescent="0.25"/>
  <cols>
    <col min="1" max="1" width="20.42578125" style="1" customWidth="1"/>
    <col min="2" max="2" width="11.5703125" style="39" bestFit="1" customWidth="1"/>
    <col min="3" max="3" width="11" style="39" bestFit="1" customWidth="1"/>
    <col min="4" max="4" width="11.42578125" style="4" bestFit="1" customWidth="1"/>
    <col min="5" max="5" width="11" style="4" bestFit="1" customWidth="1"/>
    <col min="6" max="6" width="11.5703125" style="4" bestFit="1" customWidth="1"/>
    <col min="7" max="7" width="9.85546875" style="1" customWidth="1"/>
    <col min="8" max="16384" width="10.85546875" style="1"/>
  </cols>
  <sheetData>
    <row r="4" spans="1:7" ht="30" customHeight="1" x14ac:dyDescent="0.25">
      <c r="A4" s="239" t="s">
        <v>296</v>
      </c>
    </row>
    <row r="5" spans="1:7" ht="15" customHeight="1" thickBot="1" x14ac:dyDescent="0.3">
      <c r="A5" s="133"/>
    </row>
    <row r="6" spans="1:7" ht="23.25" x14ac:dyDescent="0.25">
      <c r="A6" s="289" t="s">
        <v>42</v>
      </c>
      <c r="B6" s="293" t="s">
        <v>291</v>
      </c>
      <c r="C6" s="294"/>
      <c r="D6" s="294"/>
      <c r="E6" s="294"/>
      <c r="F6" s="295"/>
      <c r="G6" s="291" t="s">
        <v>291</v>
      </c>
    </row>
    <row r="7" spans="1:7" ht="15" customHeight="1" x14ac:dyDescent="0.25">
      <c r="A7" s="290"/>
      <c r="B7" s="176" t="s">
        <v>238</v>
      </c>
      <c r="C7" s="176" t="s">
        <v>5</v>
      </c>
      <c r="D7" s="176" t="s">
        <v>237</v>
      </c>
      <c r="E7" s="176" t="s">
        <v>5</v>
      </c>
      <c r="F7" s="238" t="s">
        <v>292</v>
      </c>
      <c r="G7" s="292"/>
    </row>
    <row r="8" spans="1:7" ht="24.95" customHeight="1" x14ac:dyDescent="0.25">
      <c r="A8" s="181" t="s">
        <v>43</v>
      </c>
      <c r="B8" s="132">
        <v>2878</v>
      </c>
      <c r="C8" s="131">
        <f>B8/$B$25</f>
        <v>1.5620166188147561E-2</v>
      </c>
      <c r="D8" s="132">
        <v>3191</v>
      </c>
      <c r="E8" s="131">
        <f>D8/$D$25</f>
        <v>1.8228556739310502E-2</v>
      </c>
      <c r="F8" s="132">
        <f>B8+D8</f>
        <v>6069</v>
      </c>
      <c r="G8" s="182">
        <f>B8/F8</f>
        <v>0.47421321469764377</v>
      </c>
    </row>
    <row r="9" spans="1:7" ht="24.95" customHeight="1" x14ac:dyDescent="0.25">
      <c r="A9" s="181" t="s">
        <v>44</v>
      </c>
      <c r="B9" s="132">
        <v>6660</v>
      </c>
      <c r="C9" s="131">
        <f t="shared" ref="C9:C24" si="0">B9/$B$25</f>
        <v>3.6146736210237236E-2</v>
      </c>
      <c r="D9" s="132">
        <v>10878</v>
      </c>
      <c r="E9" s="131">
        <f t="shared" ref="E9:E24" si="1">D9/$D$25</f>
        <v>6.2140470137956642E-2</v>
      </c>
      <c r="F9" s="132">
        <f t="shared" ref="F9:F25" si="2">B9+D9</f>
        <v>17538</v>
      </c>
      <c r="G9" s="182">
        <f t="shared" ref="G9:G25" si="3">B9/F9</f>
        <v>0.379746835443038</v>
      </c>
    </row>
    <row r="10" spans="1:7" ht="24.95" customHeight="1" x14ac:dyDescent="0.25">
      <c r="A10" s="181" t="s">
        <v>45</v>
      </c>
      <c r="B10" s="132">
        <v>10071</v>
      </c>
      <c r="C10" s="131">
        <f t="shared" si="0"/>
        <v>5.4659726782777654E-2</v>
      </c>
      <c r="D10" s="132">
        <v>8574</v>
      </c>
      <c r="E10" s="131">
        <f t="shared" si="1"/>
        <v>4.8978892348119162E-2</v>
      </c>
      <c r="F10" s="132">
        <f t="shared" si="2"/>
        <v>18645</v>
      </c>
      <c r="G10" s="182">
        <f t="shared" si="3"/>
        <v>0.54014481094127109</v>
      </c>
    </row>
    <row r="11" spans="1:7" ht="24.95" customHeight="1" x14ac:dyDescent="0.25">
      <c r="A11" s="181" t="s">
        <v>46</v>
      </c>
      <c r="B11" s="132">
        <v>6853</v>
      </c>
      <c r="C11" s="131">
        <f t="shared" si="0"/>
        <v>3.7194231719032397E-2</v>
      </c>
      <c r="D11" s="132">
        <v>4513</v>
      </c>
      <c r="E11" s="131">
        <f t="shared" si="1"/>
        <v>2.5780468995458571E-2</v>
      </c>
      <c r="F11" s="132">
        <f t="shared" si="2"/>
        <v>11366</v>
      </c>
      <c r="G11" s="182">
        <f t="shared" si="3"/>
        <v>0.60293858877353512</v>
      </c>
    </row>
    <row r="12" spans="1:7" ht="24.95" customHeight="1" x14ac:dyDescent="0.25">
      <c r="A12" s="181" t="s">
        <v>47</v>
      </c>
      <c r="B12" s="132">
        <v>6319</v>
      </c>
      <c r="C12" s="131">
        <f t="shared" si="0"/>
        <v>3.4295979896770135E-2</v>
      </c>
      <c r="D12" s="132">
        <v>10020</v>
      </c>
      <c r="E12" s="131">
        <f t="shared" si="1"/>
        <v>5.7239153408928621E-2</v>
      </c>
      <c r="F12" s="132">
        <f t="shared" si="2"/>
        <v>16339</v>
      </c>
      <c r="G12" s="182">
        <f t="shared" si="3"/>
        <v>0.38674337474753656</v>
      </c>
    </row>
    <row r="13" spans="1:7" ht="24.95" customHeight="1" x14ac:dyDescent="0.25">
      <c r="A13" s="181" t="s">
        <v>48</v>
      </c>
      <c r="B13" s="132">
        <v>19991</v>
      </c>
      <c r="C13" s="131">
        <f t="shared" si="0"/>
        <v>0.10849991044727515</v>
      </c>
      <c r="D13" s="132">
        <v>21161</v>
      </c>
      <c r="E13" s="131">
        <f t="shared" si="1"/>
        <v>0.12088200851161064</v>
      </c>
      <c r="F13" s="132">
        <f t="shared" si="2"/>
        <v>41152</v>
      </c>
      <c r="G13" s="182">
        <f t="shared" si="3"/>
        <v>0.48578440902021774</v>
      </c>
    </row>
    <row r="14" spans="1:7" ht="24.95" customHeight="1" x14ac:dyDescent="0.25">
      <c r="A14" s="181" t="s">
        <v>49</v>
      </c>
      <c r="B14" s="132">
        <v>12640</v>
      </c>
      <c r="C14" s="131">
        <f t="shared" si="0"/>
        <v>6.8602814669279075E-2</v>
      </c>
      <c r="D14" s="132">
        <v>11471</v>
      </c>
      <c r="E14" s="131">
        <f t="shared" si="1"/>
        <v>6.5527976921538944E-2</v>
      </c>
      <c r="F14" s="132">
        <f t="shared" si="2"/>
        <v>24111</v>
      </c>
      <c r="G14" s="182">
        <f t="shared" si="3"/>
        <v>0.52424204719837419</v>
      </c>
    </row>
    <row r="15" spans="1:7" ht="24.95" customHeight="1" x14ac:dyDescent="0.25">
      <c r="A15" s="181" t="s">
        <v>50</v>
      </c>
      <c r="B15" s="132">
        <v>8663</v>
      </c>
      <c r="C15" s="131">
        <f t="shared" si="0"/>
        <v>4.701789426265543E-2</v>
      </c>
      <c r="D15" s="132">
        <v>9601</v>
      </c>
      <c r="E15" s="131">
        <f t="shared" si="1"/>
        <v>5.4845619948016337E-2</v>
      </c>
      <c r="F15" s="132">
        <f t="shared" si="2"/>
        <v>18264</v>
      </c>
      <c r="G15" s="182">
        <f t="shared" si="3"/>
        <v>0.47432106876916336</v>
      </c>
    </row>
    <row r="16" spans="1:7" ht="24.95" customHeight="1" x14ac:dyDescent="0.25">
      <c r="A16" s="181" t="s">
        <v>140</v>
      </c>
      <c r="B16" s="132">
        <v>4397</v>
      </c>
      <c r="C16" s="131">
        <f t="shared" si="0"/>
        <v>2.3864444311773741E-2</v>
      </c>
      <c r="D16" s="132">
        <v>4697</v>
      </c>
      <c r="E16" s="131">
        <f t="shared" si="1"/>
        <v>2.6831567221730312E-2</v>
      </c>
      <c r="F16" s="132">
        <f t="shared" si="2"/>
        <v>9094</v>
      </c>
      <c r="G16" s="182">
        <f t="shared" si="3"/>
        <v>0.48350560809324827</v>
      </c>
    </row>
    <row r="17" spans="1:7" ht="24.95" customHeight="1" x14ac:dyDescent="0.25">
      <c r="A17" s="181" t="s">
        <v>51</v>
      </c>
      <c r="B17" s="132">
        <v>12668</v>
      </c>
      <c r="C17" s="131">
        <f t="shared" si="0"/>
        <v>6.8754782929622407E-2</v>
      </c>
      <c r="D17" s="132">
        <v>16125</v>
      </c>
      <c r="E17" s="131">
        <f t="shared" si="1"/>
        <v>9.2113907057781844E-2</v>
      </c>
      <c r="F17" s="132">
        <f t="shared" si="2"/>
        <v>28793</v>
      </c>
      <c r="G17" s="182">
        <f t="shared" si="3"/>
        <v>0.43996804778939325</v>
      </c>
    </row>
    <row r="18" spans="1:7" ht="24.95" customHeight="1" x14ac:dyDescent="0.25">
      <c r="A18" s="181" t="s">
        <v>52</v>
      </c>
      <c r="B18" s="132">
        <v>9983</v>
      </c>
      <c r="C18" s="131">
        <f t="shared" si="0"/>
        <v>5.4182112250270018E-2</v>
      </c>
      <c r="D18" s="132">
        <v>10686</v>
      </c>
      <c r="E18" s="131">
        <f t="shared" si="1"/>
        <v>6.1043671988803519E-2</v>
      </c>
      <c r="F18" s="132">
        <f t="shared" si="2"/>
        <v>20669</v>
      </c>
      <c r="G18" s="182">
        <f t="shared" si="3"/>
        <v>0.4829938555324399</v>
      </c>
    </row>
    <row r="19" spans="1:7" ht="24.95" customHeight="1" x14ac:dyDescent="0.25">
      <c r="A19" s="181" t="s">
        <v>53</v>
      </c>
      <c r="B19" s="132">
        <v>3533</v>
      </c>
      <c r="C19" s="131">
        <f t="shared" si="0"/>
        <v>1.9175137992607831E-2</v>
      </c>
      <c r="D19" s="132">
        <v>6087</v>
      </c>
      <c r="E19" s="131">
        <f t="shared" si="1"/>
        <v>3.477192882237011E-2</v>
      </c>
      <c r="F19" s="132">
        <f t="shared" si="2"/>
        <v>9620</v>
      </c>
      <c r="G19" s="182">
        <f t="shared" si="3"/>
        <v>0.36725571725571726</v>
      </c>
    </row>
    <row r="20" spans="1:7" ht="24.95" customHeight="1" x14ac:dyDescent="0.25">
      <c r="A20" s="181" t="s">
        <v>54</v>
      </c>
      <c r="B20" s="132">
        <v>11311</v>
      </c>
      <c r="C20" s="131">
        <f t="shared" si="0"/>
        <v>6.1389749740839841E-2</v>
      </c>
      <c r="D20" s="132">
        <v>11397</v>
      </c>
      <c r="E20" s="131">
        <f t="shared" si="1"/>
        <v>6.5105252634886174E-2</v>
      </c>
      <c r="F20" s="132">
        <f t="shared" si="2"/>
        <v>22708</v>
      </c>
      <c r="G20" s="182">
        <f t="shared" si="3"/>
        <v>0.49810639422230052</v>
      </c>
    </row>
    <row r="21" spans="1:7" ht="24.95" customHeight="1" x14ac:dyDescent="0.25">
      <c r="A21" s="181" t="s">
        <v>55</v>
      </c>
      <c r="B21" s="132">
        <v>1755</v>
      </c>
      <c r="C21" s="131">
        <f t="shared" si="0"/>
        <v>9.5251534608057579E-3</v>
      </c>
      <c r="D21" s="132">
        <v>2289</v>
      </c>
      <c r="E21" s="131">
        <f t="shared" si="1"/>
        <v>1.3075890434434892E-2</v>
      </c>
      <c r="F21" s="132">
        <f t="shared" si="2"/>
        <v>4044</v>
      </c>
      <c r="G21" s="182">
        <f t="shared" si="3"/>
        <v>0.43397626112759646</v>
      </c>
    </row>
    <row r="22" spans="1:7" ht="24.95" customHeight="1" x14ac:dyDescent="0.25">
      <c r="A22" s="181" t="s">
        <v>56</v>
      </c>
      <c r="B22" s="132">
        <v>1728</v>
      </c>
      <c r="C22" s="131">
        <f t="shared" si="0"/>
        <v>9.3786126383318229E-3</v>
      </c>
      <c r="D22" s="132">
        <v>2473</v>
      </c>
      <c r="E22" s="131">
        <f t="shared" si="1"/>
        <v>1.4126988660706635E-2</v>
      </c>
      <c r="F22" s="132">
        <f t="shared" si="2"/>
        <v>4201</v>
      </c>
      <c r="G22" s="182">
        <f t="shared" si="3"/>
        <v>0.41133063556296118</v>
      </c>
    </row>
    <row r="23" spans="1:7" ht="24.95" customHeight="1" x14ac:dyDescent="0.25">
      <c r="A23" s="181" t="s">
        <v>108</v>
      </c>
      <c r="B23" s="132">
        <v>29920</v>
      </c>
      <c r="C23" s="131">
        <f t="shared" si="0"/>
        <v>0.1623889410525973</v>
      </c>
      <c r="D23" s="132">
        <v>22247</v>
      </c>
      <c r="E23" s="131">
        <f t="shared" si="1"/>
        <v>0.12708577304275798</v>
      </c>
      <c r="F23" s="132">
        <f t="shared" si="2"/>
        <v>52167</v>
      </c>
      <c r="G23" s="182">
        <f t="shared" si="3"/>
        <v>0.57354266106925833</v>
      </c>
    </row>
    <row r="24" spans="1:7" ht="24.95" customHeight="1" thickBot="1" x14ac:dyDescent="0.3">
      <c r="A24" s="241" t="s">
        <v>109</v>
      </c>
      <c r="B24" s="132">
        <v>34879</v>
      </c>
      <c r="C24" s="243">
        <f t="shared" si="0"/>
        <v>0.18930360544697664</v>
      </c>
      <c r="D24" s="242">
        <v>19645</v>
      </c>
      <c r="E24" s="243">
        <f t="shared" si="1"/>
        <v>0.11222187312558909</v>
      </c>
      <c r="F24" s="242">
        <f t="shared" si="2"/>
        <v>54524</v>
      </c>
      <c r="G24" s="240">
        <f t="shared" si="3"/>
        <v>0.63969994864646762</v>
      </c>
    </row>
    <row r="25" spans="1:7" s="190" customFormat="1" ht="31.5" customHeight="1" thickBot="1" x14ac:dyDescent="0.3">
      <c r="A25" s="244"/>
      <c r="B25" s="245">
        <f>SUM(B8:B24)</f>
        <v>184249</v>
      </c>
      <c r="C25" s="246"/>
      <c r="D25" s="247">
        <f>SUM(D8:D24)</f>
        <v>175055</v>
      </c>
      <c r="E25" s="248"/>
      <c r="F25" s="247">
        <f t="shared" si="2"/>
        <v>359304</v>
      </c>
      <c r="G25" s="249">
        <f t="shared" si="3"/>
        <v>0.51279417985883824</v>
      </c>
    </row>
    <row r="26" spans="1:7" ht="15" customHeight="1" x14ac:dyDescent="0.25">
      <c r="A26" s="30" t="s">
        <v>328</v>
      </c>
      <c r="E26" s="135"/>
      <c r="F26" s="215"/>
    </row>
    <row r="27" spans="1:7" ht="15" customHeight="1" x14ac:dyDescent="0.25">
      <c r="A27" s="30"/>
      <c r="E27" s="130"/>
      <c r="F27" s="130"/>
    </row>
  </sheetData>
  <mergeCells count="3">
    <mergeCell ref="A6:A7"/>
    <mergeCell ref="G6:G7"/>
    <mergeCell ref="B6:F6"/>
  </mergeCells>
  <conditionalFormatting sqref="C8:C24">
    <cfRule type="dataBar" priority="5">
      <dataBar>
        <cfvo type="min"/>
        <cfvo type="max"/>
        <color rgb="FFFFB628"/>
      </dataBar>
      <extLst>
        <ext xmlns:x14="http://schemas.microsoft.com/office/spreadsheetml/2009/9/main" uri="{B025F937-C7B1-47D3-B67F-A62EFF666E3E}">
          <x14:id>{6627E6BC-4BEC-4D57-8F92-B7258A2ABED1}</x14:id>
        </ext>
      </extLst>
    </cfRule>
  </conditionalFormatting>
  <conditionalFormatting sqref="E8:E24">
    <cfRule type="dataBar" priority="4">
      <dataBar>
        <cfvo type="min"/>
        <cfvo type="max"/>
        <color rgb="FFFFB628"/>
      </dataBar>
      <extLst>
        <ext xmlns:x14="http://schemas.microsoft.com/office/spreadsheetml/2009/9/main" uri="{B025F937-C7B1-47D3-B67F-A62EFF666E3E}">
          <x14:id>{95C724F8-00EC-4511-B044-0D43ADB0F6C6}</x14:id>
        </ext>
      </extLst>
    </cfRule>
  </conditionalFormatting>
  <conditionalFormatting sqref="G8:G25">
    <cfRule type="colorScale" priority="3">
      <colorScale>
        <cfvo type="min"/>
        <cfvo type="max"/>
        <color rgb="FFFA5D06"/>
        <color theme="4" tint="0.79998168889431442"/>
      </colorScale>
    </cfRule>
  </conditionalFormatting>
  <pageMargins left="0.70866141732283472" right="0.70866141732283472" top="0.74803149606299213" bottom="0.74803149606299213" header="0.31496062992125984" footer="0.31496062992125984"/>
  <pageSetup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6627E6BC-4BEC-4D57-8F92-B7258A2ABED1}">
            <x14:dataBar minLength="0" maxLength="100" border="1" negativeBarBorderColorSameAsPositive="0">
              <x14:cfvo type="autoMin"/>
              <x14:cfvo type="autoMax"/>
              <x14:borderColor rgb="FFFFB628"/>
              <x14:negativeFillColor rgb="FFFF0000"/>
              <x14:negativeBorderColor rgb="FFFF0000"/>
              <x14:axisColor rgb="FF000000"/>
            </x14:dataBar>
          </x14:cfRule>
          <xm:sqref>C8:C24</xm:sqref>
        </x14:conditionalFormatting>
        <x14:conditionalFormatting xmlns:xm="http://schemas.microsoft.com/office/excel/2006/main">
          <x14:cfRule type="dataBar" id="{95C724F8-00EC-4511-B044-0D43ADB0F6C6}">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D09C3-B83D-4A73-A169-56462039F130}">
  <sheetPr>
    <tabColor rgb="FFFF0000"/>
    <pageSetUpPr fitToPage="1"/>
  </sheetPr>
  <dimension ref="A1:W50"/>
  <sheetViews>
    <sheetView workbookViewId="0">
      <selection activeCell="B7" sqref="B7:R27"/>
    </sheetView>
  </sheetViews>
  <sheetFormatPr baseColWidth="10" defaultColWidth="11.42578125" defaultRowHeight="15" customHeight="1" x14ac:dyDescent="0.25"/>
  <cols>
    <col min="1" max="1" width="22" style="49" customWidth="1"/>
    <col min="2" max="2" width="10.7109375" style="39" customWidth="1"/>
    <col min="3" max="18" width="11.42578125" style="39"/>
    <col min="19" max="19" width="12.5703125" style="39" bestFit="1" customWidth="1"/>
    <col min="20" max="23" width="11.42578125" style="39"/>
    <col min="24" max="16384" width="11.42578125" style="1"/>
  </cols>
  <sheetData>
    <row r="1" spans="1:19" ht="15" customHeight="1" x14ac:dyDescent="0.25">
      <c r="A1" s="30" t="s">
        <v>202</v>
      </c>
    </row>
    <row r="2" spans="1:19" ht="15" customHeight="1" x14ac:dyDescent="0.25">
      <c r="A2" s="48" t="s">
        <v>168</v>
      </c>
    </row>
    <row r="4" spans="1:19" ht="15" customHeight="1" x14ac:dyDescent="0.25">
      <c r="A4" s="50" t="s">
        <v>204</v>
      </c>
    </row>
    <row r="6" spans="1:19" ht="49.5" customHeight="1" x14ac:dyDescent="0.25">
      <c r="A6" s="106" t="s">
        <v>227</v>
      </c>
      <c r="B6" s="119" t="s">
        <v>43</v>
      </c>
      <c r="C6" s="119" t="s">
        <v>44</v>
      </c>
      <c r="D6" s="119" t="s">
        <v>45</v>
      </c>
      <c r="E6" s="119" t="s">
        <v>46</v>
      </c>
      <c r="F6" s="119" t="s">
        <v>47</v>
      </c>
      <c r="G6" s="119" t="s">
        <v>48</v>
      </c>
      <c r="H6" s="119" t="s">
        <v>49</v>
      </c>
      <c r="I6" s="119" t="s">
        <v>50</v>
      </c>
      <c r="J6" s="119" t="s">
        <v>140</v>
      </c>
      <c r="K6" s="119" t="s">
        <v>51</v>
      </c>
      <c r="L6" s="119" t="s">
        <v>52</v>
      </c>
      <c r="M6" s="119" t="s">
        <v>53</v>
      </c>
      <c r="N6" s="119" t="s">
        <v>54</v>
      </c>
      <c r="O6" s="119" t="s">
        <v>55</v>
      </c>
      <c r="P6" s="119" t="s">
        <v>56</v>
      </c>
      <c r="Q6" s="119" t="s">
        <v>108</v>
      </c>
      <c r="R6" s="119" t="s">
        <v>109</v>
      </c>
      <c r="S6" s="120" t="s">
        <v>6</v>
      </c>
    </row>
    <row r="7" spans="1:19" x14ac:dyDescent="0.25">
      <c r="A7" s="118" t="s">
        <v>58</v>
      </c>
      <c r="B7" s="108">
        <v>72</v>
      </c>
      <c r="C7" s="108">
        <v>89</v>
      </c>
      <c r="D7" s="108">
        <v>174</v>
      </c>
      <c r="E7" s="108">
        <v>126</v>
      </c>
      <c r="F7" s="108">
        <v>166</v>
      </c>
      <c r="G7" s="108">
        <v>496</v>
      </c>
      <c r="H7" s="108">
        <v>315</v>
      </c>
      <c r="I7" s="108">
        <v>287</v>
      </c>
      <c r="J7" s="108">
        <v>233</v>
      </c>
      <c r="K7" s="108">
        <v>387</v>
      </c>
      <c r="L7" s="108">
        <v>219</v>
      </c>
      <c r="M7" s="108">
        <v>133</v>
      </c>
      <c r="N7" s="108">
        <v>297</v>
      </c>
      <c r="O7" s="108">
        <v>56</v>
      </c>
      <c r="P7" s="108">
        <v>52</v>
      </c>
      <c r="Q7" s="108">
        <v>795</v>
      </c>
      <c r="R7" s="108">
        <v>553</v>
      </c>
      <c r="S7" s="109">
        <f>SUM(B7:R7)</f>
        <v>4450</v>
      </c>
    </row>
    <row r="8" spans="1:19" ht="25.5" x14ac:dyDescent="0.25">
      <c r="A8" s="118" t="s">
        <v>59</v>
      </c>
      <c r="B8" s="108">
        <v>170</v>
      </c>
      <c r="C8" s="108">
        <v>355</v>
      </c>
      <c r="D8" s="108">
        <v>434</v>
      </c>
      <c r="E8" s="108">
        <v>313</v>
      </c>
      <c r="F8" s="108">
        <v>471</v>
      </c>
      <c r="G8" s="108">
        <v>1123</v>
      </c>
      <c r="H8" s="108">
        <v>875</v>
      </c>
      <c r="I8" s="108">
        <v>573</v>
      </c>
      <c r="J8" s="108">
        <v>389</v>
      </c>
      <c r="K8" s="108">
        <v>915</v>
      </c>
      <c r="L8" s="108">
        <v>644</v>
      </c>
      <c r="M8" s="108">
        <v>292</v>
      </c>
      <c r="N8" s="108">
        <v>816</v>
      </c>
      <c r="O8" s="108">
        <v>96</v>
      </c>
      <c r="P8" s="108">
        <v>201</v>
      </c>
      <c r="Q8" s="108">
        <v>1937</v>
      </c>
      <c r="R8" s="108">
        <v>1577</v>
      </c>
      <c r="S8" s="109">
        <f t="shared" ref="S8:S27" si="0">SUM(B8:R8)</f>
        <v>11181</v>
      </c>
    </row>
    <row r="9" spans="1:19" ht="38.25" x14ac:dyDescent="0.25">
      <c r="A9" s="118" t="s">
        <v>60</v>
      </c>
      <c r="B9" s="108">
        <v>838</v>
      </c>
      <c r="C9" s="108">
        <v>1484</v>
      </c>
      <c r="D9" s="108">
        <v>2668</v>
      </c>
      <c r="E9" s="108">
        <v>1522</v>
      </c>
      <c r="F9" s="108">
        <v>2796</v>
      </c>
      <c r="G9" s="108">
        <v>7013</v>
      </c>
      <c r="H9" s="108">
        <v>5434</v>
      </c>
      <c r="I9" s="108">
        <v>2539</v>
      </c>
      <c r="J9" s="108">
        <v>1685</v>
      </c>
      <c r="K9" s="108">
        <v>4133</v>
      </c>
      <c r="L9" s="108">
        <v>4280</v>
      </c>
      <c r="M9" s="108">
        <v>1957</v>
      </c>
      <c r="N9" s="108">
        <v>4511</v>
      </c>
      <c r="O9" s="108">
        <v>563</v>
      </c>
      <c r="P9" s="108">
        <v>791</v>
      </c>
      <c r="Q9" s="108">
        <v>8513</v>
      </c>
      <c r="R9" s="108">
        <v>11766</v>
      </c>
      <c r="S9" s="109">
        <f t="shared" si="0"/>
        <v>62493</v>
      </c>
    </row>
    <row r="10" spans="1:19" ht="38.25" x14ac:dyDescent="0.25">
      <c r="A10" s="118" t="s">
        <v>61</v>
      </c>
      <c r="B10" s="108">
        <v>31</v>
      </c>
      <c r="C10" s="108">
        <v>44</v>
      </c>
      <c r="D10" s="108">
        <v>103</v>
      </c>
      <c r="E10" s="108">
        <v>4</v>
      </c>
      <c r="F10" s="108">
        <v>6</v>
      </c>
      <c r="G10" s="108">
        <v>179</v>
      </c>
      <c r="H10" s="108">
        <v>4</v>
      </c>
      <c r="I10" s="108">
        <v>6</v>
      </c>
      <c r="J10" s="108">
        <v>2</v>
      </c>
      <c r="K10" s="108">
        <v>47</v>
      </c>
      <c r="L10" s="108">
        <v>9</v>
      </c>
      <c r="M10" s="108">
        <v>3</v>
      </c>
      <c r="N10" s="108">
        <v>12</v>
      </c>
      <c r="O10" s="108"/>
      <c r="P10" s="108">
        <v>13</v>
      </c>
      <c r="Q10" s="108">
        <v>407</v>
      </c>
      <c r="R10" s="108">
        <v>29</v>
      </c>
      <c r="S10" s="109">
        <f t="shared" si="0"/>
        <v>899</v>
      </c>
    </row>
    <row r="11" spans="1:19" x14ac:dyDescent="0.25">
      <c r="A11" s="118" t="s">
        <v>62</v>
      </c>
      <c r="B11" s="108">
        <v>1</v>
      </c>
      <c r="C11" s="108">
        <v>4</v>
      </c>
      <c r="D11" s="108">
        <v>9</v>
      </c>
      <c r="E11" s="108">
        <v>2</v>
      </c>
      <c r="F11" s="108">
        <v>3</v>
      </c>
      <c r="G11" s="108">
        <v>10</v>
      </c>
      <c r="H11" s="108">
        <v>1</v>
      </c>
      <c r="I11" s="108">
        <v>2</v>
      </c>
      <c r="J11" s="108"/>
      <c r="K11" s="108">
        <v>19</v>
      </c>
      <c r="L11" s="108">
        <v>1</v>
      </c>
      <c r="M11" s="108"/>
      <c r="N11" s="108">
        <v>5</v>
      </c>
      <c r="O11" s="108">
        <v>4</v>
      </c>
      <c r="P11" s="108">
        <v>1</v>
      </c>
      <c r="Q11" s="108">
        <v>18</v>
      </c>
      <c r="R11" s="108">
        <v>6</v>
      </c>
      <c r="S11" s="109">
        <f t="shared" si="0"/>
        <v>86</v>
      </c>
    </row>
    <row r="12" spans="1:19" ht="38.25" x14ac:dyDescent="0.25">
      <c r="A12" s="118" t="s">
        <v>63</v>
      </c>
      <c r="B12" s="108">
        <v>20</v>
      </c>
      <c r="C12" s="108">
        <v>6</v>
      </c>
      <c r="D12" s="108">
        <v>8</v>
      </c>
      <c r="E12" s="108">
        <v>12</v>
      </c>
      <c r="F12" s="108">
        <v>14</v>
      </c>
      <c r="G12" s="108">
        <v>21</v>
      </c>
      <c r="H12" s="108">
        <v>13</v>
      </c>
      <c r="I12" s="108">
        <v>8</v>
      </c>
      <c r="J12" s="108">
        <v>9</v>
      </c>
      <c r="K12" s="108">
        <v>68</v>
      </c>
      <c r="L12" s="108">
        <v>14</v>
      </c>
      <c r="M12" s="108">
        <v>19</v>
      </c>
      <c r="N12" s="108">
        <v>13</v>
      </c>
      <c r="O12" s="108">
        <v>3</v>
      </c>
      <c r="P12" s="108">
        <v>1</v>
      </c>
      <c r="Q12" s="108">
        <v>52</v>
      </c>
      <c r="R12" s="108">
        <v>53</v>
      </c>
      <c r="S12" s="109">
        <f t="shared" si="0"/>
        <v>334</v>
      </c>
    </row>
    <row r="13" spans="1:19" ht="25.5" x14ac:dyDescent="0.25">
      <c r="A13" s="118" t="s">
        <v>64</v>
      </c>
      <c r="B13" s="108">
        <v>297</v>
      </c>
      <c r="C13" s="108">
        <v>404</v>
      </c>
      <c r="D13" s="108">
        <v>471</v>
      </c>
      <c r="E13" s="108">
        <v>471</v>
      </c>
      <c r="F13" s="108">
        <v>377</v>
      </c>
      <c r="G13" s="108">
        <v>1030</v>
      </c>
      <c r="H13" s="108">
        <v>986</v>
      </c>
      <c r="I13" s="108">
        <v>797</v>
      </c>
      <c r="J13" s="108">
        <v>247</v>
      </c>
      <c r="K13" s="108">
        <v>873</v>
      </c>
      <c r="L13" s="108">
        <v>663</v>
      </c>
      <c r="M13" s="108">
        <v>871</v>
      </c>
      <c r="N13" s="108">
        <v>706</v>
      </c>
      <c r="O13" s="108">
        <v>524</v>
      </c>
      <c r="P13" s="108">
        <v>319</v>
      </c>
      <c r="Q13" s="108">
        <v>2379</v>
      </c>
      <c r="R13" s="108">
        <v>1307</v>
      </c>
      <c r="S13" s="109">
        <f t="shared" si="0"/>
        <v>12722</v>
      </c>
    </row>
    <row r="14" spans="1:19" x14ac:dyDescent="0.25">
      <c r="A14" s="118" t="s">
        <v>65</v>
      </c>
      <c r="B14" s="108">
        <v>23</v>
      </c>
      <c r="C14" s="108">
        <v>33</v>
      </c>
      <c r="D14" s="108">
        <v>50</v>
      </c>
      <c r="E14" s="108">
        <v>40</v>
      </c>
      <c r="F14" s="108">
        <v>36</v>
      </c>
      <c r="G14" s="108">
        <v>82</v>
      </c>
      <c r="H14" s="108">
        <v>63</v>
      </c>
      <c r="I14" s="108">
        <v>17</v>
      </c>
      <c r="J14" s="108">
        <v>29</v>
      </c>
      <c r="K14" s="108">
        <v>92</v>
      </c>
      <c r="L14" s="108">
        <v>34</v>
      </c>
      <c r="M14" s="108">
        <v>7</v>
      </c>
      <c r="N14" s="108">
        <v>31</v>
      </c>
      <c r="O14" s="108">
        <v>42</v>
      </c>
      <c r="P14" s="108">
        <v>15</v>
      </c>
      <c r="Q14" s="108">
        <v>214</v>
      </c>
      <c r="R14" s="108">
        <v>146</v>
      </c>
      <c r="S14" s="109">
        <f t="shared" si="0"/>
        <v>954</v>
      </c>
    </row>
    <row r="15" spans="1:19" x14ac:dyDescent="0.25">
      <c r="A15" s="118" t="s">
        <v>66</v>
      </c>
      <c r="B15" s="108">
        <v>723</v>
      </c>
      <c r="C15" s="108">
        <v>1486</v>
      </c>
      <c r="D15" s="108">
        <v>1188</v>
      </c>
      <c r="E15" s="108">
        <v>629</v>
      </c>
      <c r="F15" s="108">
        <v>678</v>
      </c>
      <c r="G15" s="108">
        <v>2609</v>
      </c>
      <c r="H15" s="108">
        <v>937</v>
      </c>
      <c r="I15" s="108">
        <v>1195</v>
      </c>
      <c r="J15" s="108">
        <v>456</v>
      </c>
      <c r="K15" s="108">
        <v>1474</v>
      </c>
      <c r="L15" s="108">
        <v>1028</v>
      </c>
      <c r="M15" s="108">
        <v>426</v>
      </c>
      <c r="N15" s="108">
        <v>858</v>
      </c>
      <c r="O15" s="108">
        <v>177</v>
      </c>
      <c r="P15" s="108">
        <v>178</v>
      </c>
      <c r="Q15" s="108">
        <v>2690</v>
      </c>
      <c r="R15" s="108">
        <v>3117</v>
      </c>
      <c r="S15" s="109">
        <f t="shared" si="0"/>
        <v>19849</v>
      </c>
    </row>
    <row r="16" spans="1:19" x14ac:dyDescent="0.25">
      <c r="A16" s="118" t="s">
        <v>153</v>
      </c>
      <c r="B16" s="108">
        <v>1427</v>
      </c>
      <c r="C16" s="108">
        <v>2352</v>
      </c>
      <c r="D16" s="108">
        <v>2772</v>
      </c>
      <c r="E16" s="108">
        <v>1309</v>
      </c>
      <c r="F16" s="108">
        <v>1680</v>
      </c>
      <c r="G16" s="108">
        <v>4421</v>
      </c>
      <c r="H16" s="108">
        <v>3440</v>
      </c>
      <c r="I16" s="108">
        <v>3090</v>
      </c>
      <c r="J16" s="108">
        <v>1785</v>
      </c>
      <c r="K16" s="108">
        <v>3223</v>
      </c>
      <c r="L16" s="108">
        <v>4014</v>
      </c>
      <c r="M16" s="108">
        <v>1558</v>
      </c>
      <c r="N16" s="108">
        <v>4221</v>
      </c>
      <c r="O16" s="108">
        <v>789</v>
      </c>
      <c r="P16" s="108">
        <v>898</v>
      </c>
      <c r="Q16" s="108">
        <v>7093</v>
      </c>
      <c r="R16" s="108">
        <v>7275</v>
      </c>
      <c r="S16" s="109">
        <f t="shared" si="0"/>
        <v>51347</v>
      </c>
    </row>
    <row r="17" spans="1:23" x14ac:dyDescent="0.25">
      <c r="A17" s="118" t="s">
        <v>68</v>
      </c>
      <c r="B17" s="108">
        <v>207</v>
      </c>
      <c r="C17" s="108">
        <v>336</v>
      </c>
      <c r="D17" s="108">
        <v>509</v>
      </c>
      <c r="E17" s="108">
        <v>368</v>
      </c>
      <c r="F17" s="108">
        <v>639</v>
      </c>
      <c r="G17" s="108">
        <v>1416</v>
      </c>
      <c r="H17" s="108">
        <v>677</v>
      </c>
      <c r="I17" s="108">
        <v>517</v>
      </c>
      <c r="J17" s="108">
        <v>359</v>
      </c>
      <c r="K17" s="108">
        <v>1198</v>
      </c>
      <c r="L17" s="108">
        <v>597</v>
      </c>
      <c r="M17" s="108">
        <v>415</v>
      </c>
      <c r="N17" s="108">
        <v>802</v>
      </c>
      <c r="O17" s="108">
        <v>77</v>
      </c>
      <c r="P17" s="108">
        <v>71</v>
      </c>
      <c r="Q17" s="108">
        <v>2116</v>
      </c>
      <c r="R17" s="108">
        <v>1939</v>
      </c>
      <c r="S17" s="109">
        <f t="shared" si="0"/>
        <v>12243</v>
      </c>
    </row>
    <row r="18" spans="1:23" x14ac:dyDescent="0.25">
      <c r="A18" s="118" t="s">
        <v>69</v>
      </c>
      <c r="B18" s="108">
        <v>209</v>
      </c>
      <c r="C18" s="108">
        <v>171</v>
      </c>
      <c r="D18" s="108">
        <v>321</v>
      </c>
      <c r="E18" s="108">
        <v>239</v>
      </c>
      <c r="F18" s="108">
        <v>262</v>
      </c>
      <c r="G18" s="108">
        <v>852</v>
      </c>
      <c r="H18" s="108">
        <v>497</v>
      </c>
      <c r="I18" s="108">
        <v>391</v>
      </c>
      <c r="J18" s="108">
        <v>352</v>
      </c>
      <c r="K18" s="108">
        <v>649</v>
      </c>
      <c r="L18" s="108">
        <v>611</v>
      </c>
      <c r="M18" s="108">
        <v>352</v>
      </c>
      <c r="N18" s="108">
        <v>735</v>
      </c>
      <c r="O18" s="108">
        <v>134</v>
      </c>
      <c r="P18" s="108">
        <v>119</v>
      </c>
      <c r="Q18" s="108">
        <v>1194</v>
      </c>
      <c r="R18" s="108">
        <v>1183</v>
      </c>
      <c r="S18" s="109">
        <f t="shared" si="0"/>
        <v>8271</v>
      </c>
    </row>
    <row r="19" spans="1:23" x14ac:dyDescent="0.25">
      <c r="A19" s="118" t="s">
        <v>70</v>
      </c>
      <c r="B19" s="108">
        <v>117</v>
      </c>
      <c r="C19" s="108">
        <v>193</v>
      </c>
      <c r="D19" s="108">
        <v>295</v>
      </c>
      <c r="E19" s="108">
        <v>435</v>
      </c>
      <c r="F19" s="108">
        <v>541</v>
      </c>
      <c r="G19" s="108">
        <v>1111</v>
      </c>
      <c r="H19" s="108">
        <v>730</v>
      </c>
      <c r="I19" s="108">
        <v>543</v>
      </c>
      <c r="J19" s="108">
        <v>255</v>
      </c>
      <c r="K19" s="108">
        <v>834</v>
      </c>
      <c r="L19" s="108">
        <v>1447</v>
      </c>
      <c r="M19" s="108">
        <v>341</v>
      </c>
      <c r="N19" s="108">
        <v>784</v>
      </c>
      <c r="O19" s="108">
        <v>180</v>
      </c>
      <c r="P19" s="108">
        <v>115</v>
      </c>
      <c r="Q19" s="108">
        <v>1171</v>
      </c>
      <c r="R19" s="108">
        <v>1914</v>
      </c>
      <c r="S19" s="109">
        <f t="shared" si="0"/>
        <v>11006</v>
      </c>
    </row>
    <row r="20" spans="1:23" ht="25.5" x14ac:dyDescent="0.25">
      <c r="A20" s="118" t="s">
        <v>71</v>
      </c>
      <c r="B20" s="108">
        <v>1</v>
      </c>
      <c r="C20" s="108">
        <v>3</v>
      </c>
      <c r="D20" s="108">
        <v>7</v>
      </c>
      <c r="E20" s="108">
        <v>3</v>
      </c>
      <c r="F20" s="108">
        <v>20</v>
      </c>
      <c r="G20" s="108">
        <v>15</v>
      </c>
      <c r="H20" s="108">
        <v>23</v>
      </c>
      <c r="I20" s="108">
        <v>3</v>
      </c>
      <c r="J20" s="108">
        <v>10</v>
      </c>
      <c r="K20" s="108">
        <v>24</v>
      </c>
      <c r="L20" s="108">
        <v>12</v>
      </c>
      <c r="M20" s="108">
        <v>12</v>
      </c>
      <c r="N20" s="108">
        <v>15</v>
      </c>
      <c r="O20" s="108"/>
      <c r="P20" s="108">
        <v>2</v>
      </c>
      <c r="Q20" s="108">
        <v>41</v>
      </c>
      <c r="R20" s="108">
        <v>102</v>
      </c>
      <c r="S20" s="109">
        <f t="shared" si="0"/>
        <v>293</v>
      </c>
    </row>
    <row r="21" spans="1:23" x14ac:dyDescent="0.25">
      <c r="A21" s="118" t="s">
        <v>72</v>
      </c>
      <c r="B21" s="108">
        <v>42</v>
      </c>
      <c r="C21" s="108">
        <v>88</v>
      </c>
      <c r="D21" s="108">
        <v>80</v>
      </c>
      <c r="E21" s="108">
        <v>59</v>
      </c>
      <c r="F21" s="108">
        <v>113</v>
      </c>
      <c r="G21" s="108">
        <v>207</v>
      </c>
      <c r="H21" s="108">
        <v>86</v>
      </c>
      <c r="I21" s="108">
        <v>119</v>
      </c>
      <c r="J21" s="108">
        <v>41</v>
      </c>
      <c r="K21" s="108">
        <v>179</v>
      </c>
      <c r="L21" s="108">
        <v>148</v>
      </c>
      <c r="M21" s="108">
        <v>45</v>
      </c>
      <c r="N21" s="108">
        <v>123</v>
      </c>
      <c r="O21" s="108">
        <v>33</v>
      </c>
      <c r="P21" s="108">
        <v>16</v>
      </c>
      <c r="Q21" s="108">
        <v>375</v>
      </c>
      <c r="R21" s="108">
        <v>446</v>
      </c>
      <c r="S21" s="109">
        <f t="shared" si="0"/>
        <v>2200</v>
      </c>
    </row>
    <row r="22" spans="1:23" x14ac:dyDescent="0.25">
      <c r="A22" s="118" t="s">
        <v>73</v>
      </c>
      <c r="B22" s="108">
        <v>213</v>
      </c>
      <c r="C22" s="108">
        <v>465</v>
      </c>
      <c r="D22" s="108">
        <v>1067</v>
      </c>
      <c r="E22" s="108">
        <v>486</v>
      </c>
      <c r="F22" s="108">
        <v>1225</v>
      </c>
      <c r="G22" s="108">
        <v>4464</v>
      </c>
      <c r="H22" s="108">
        <v>2013</v>
      </c>
      <c r="I22" s="108">
        <v>1269</v>
      </c>
      <c r="J22" s="108">
        <v>614</v>
      </c>
      <c r="K22" s="108">
        <v>3000</v>
      </c>
      <c r="L22" s="108">
        <v>2214</v>
      </c>
      <c r="M22" s="108">
        <v>888</v>
      </c>
      <c r="N22" s="108">
        <v>2240</v>
      </c>
      <c r="O22" s="108">
        <v>200</v>
      </c>
      <c r="P22" s="108">
        <v>237</v>
      </c>
      <c r="Q22" s="108">
        <v>5166</v>
      </c>
      <c r="R22" s="108">
        <v>5634</v>
      </c>
      <c r="S22" s="109">
        <f t="shared" si="0"/>
        <v>31395</v>
      </c>
    </row>
    <row r="23" spans="1:23" x14ac:dyDescent="0.25">
      <c r="A23" s="118" t="s">
        <v>74</v>
      </c>
      <c r="B23" s="108">
        <v>902</v>
      </c>
      <c r="C23" s="108">
        <v>2042</v>
      </c>
      <c r="D23" s="108">
        <v>3029</v>
      </c>
      <c r="E23" s="108">
        <v>1812</v>
      </c>
      <c r="F23" s="108">
        <v>3038</v>
      </c>
      <c r="G23" s="108">
        <v>6757</v>
      </c>
      <c r="H23" s="108">
        <v>4793</v>
      </c>
      <c r="I23" s="108">
        <v>3130</v>
      </c>
      <c r="J23" s="108">
        <v>1592</v>
      </c>
      <c r="K23" s="108">
        <v>4593</v>
      </c>
      <c r="L23" s="108">
        <v>4887</v>
      </c>
      <c r="M23" s="108">
        <v>1850</v>
      </c>
      <c r="N23" s="108">
        <v>4699</v>
      </c>
      <c r="O23" s="108">
        <v>701</v>
      </c>
      <c r="P23" s="108">
        <v>978</v>
      </c>
      <c r="Q23" s="108">
        <v>10523</v>
      </c>
      <c r="R23" s="108">
        <v>12265</v>
      </c>
      <c r="S23" s="109">
        <f t="shared" si="0"/>
        <v>67591</v>
      </c>
    </row>
    <row r="24" spans="1:23" x14ac:dyDescent="0.25">
      <c r="A24" s="118" t="s">
        <v>75</v>
      </c>
      <c r="B24" s="108">
        <v>277</v>
      </c>
      <c r="C24" s="108">
        <v>605</v>
      </c>
      <c r="D24" s="108">
        <v>805</v>
      </c>
      <c r="E24" s="108">
        <v>482</v>
      </c>
      <c r="F24" s="108">
        <v>678</v>
      </c>
      <c r="G24" s="108">
        <v>1679</v>
      </c>
      <c r="H24" s="108">
        <v>761</v>
      </c>
      <c r="I24" s="108">
        <v>821</v>
      </c>
      <c r="J24" s="108">
        <v>388</v>
      </c>
      <c r="K24" s="108">
        <v>1343</v>
      </c>
      <c r="L24" s="108">
        <v>785</v>
      </c>
      <c r="M24" s="108">
        <v>280</v>
      </c>
      <c r="N24" s="108">
        <v>873</v>
      </c>
      <c r="O24" s="108">
        <v>211</v>
      </c>
      <c r="P24" s="108">
        <v>356</v>
      </c>
      <c r="Q24" s="108">
        <v>3311</v>
      </c>
      <c r="R24" s="108">
        <v>2720</v>
      </c>
      <c r="S24" s="109">
        <f t="shared" si="0"/>
        <v>16375</v>
      </c>
    </row>
    <row r="25" spans="1:23" ht="25.5" x14ac:dyDescent="0.25">
      <c r="A25" s="118" t="s">
        <v>152</v>
      </c>
      <c r="B25" s="108">
        <v>509</v>
      </c>
      <c r="C25" s="108">
        <v>1037</v>
      </c>
      <c r="D25" s="108">
        <v>1625</v>
      </c>
      <c r="E25" s="108">
        <v>855</v>
      </c>
      <c r="F25" s="108">
        <v>1533</v>
      </c>
      <c r="G25" s="108">
        <v>3782</v>
      </c>
      <c r="H25" s="108">
        <v>2167</v>
      </c>
      <c r="I25" s="108">
        <v>1531</v>
      </c>
      <c r="J25" s="108">
        <v>769</v>
      </c>
      <c r="K25" s="108">
        <v>2516</v>
      </c>
      <c r="L25" s="108">
        <v>2135</v>
      </c>
      <c r="M25" s="108">
        <v>840</v>
      </c>
      <c r="N25" s="108">
        <v>1756</v>
      </c>
      <c r="O25" s="108">
        <v>383</v>
      </c>
      <c r="P25" s="108">
        <v>318</v>
      </c>
      <c r="Q25" s="108">
        <v>4888</v>
      </c>
      <c r="R25" s="108">
        <v>5530</v>
      </c>
      <c r="S25" s="109">
        <f t="shared" si="0"/>
        <v>32174</v>
      </c>
    </row>
    <row r="26" spans="1:23" x14ac:dyDescent="0.25">
      <c r="A26" s="118" t="s">
        <v>77</v>
      </c>
      <c r="B26" s="108">
        <v>298</v>
      </c>
      <c r="C26" s="108">
        <v>575</v>
      </c>
      <c r="D26" s="108">
        <v>477</v>
      </c>
      <c r="E26" s="108">
        <v>277</v>
      </c>
      <c r="F26" s="108">
        <v>421</v>
      </c>
      <c r="G26" s="108">
        <v>1501</v>
      </c>
      <c r="H26" s="108">
        <v>464</v>
      </c>
      <c r="I26" s="108">
        <v>417</v>
      </c>
      <c r="J26" s="108">
        <v>188</v>
      </c>
      <c r="K26" s="108">
        <v>844</v>
      </c>
      <c r="L26" s="108">
        <v>411</v>
      </c>
      <c r="M26" s="108">
        <v>182</v>
      </c>
      <c r="N26" s="108">
        <v>380</v>
      </c>
      <c r="O26" s="108">
        <v>24</v>
      </c>
      <c r="P26" s="108">
        <v>30</v>
      </c>
      <c r="Q26" s="108">
        <v>3376</v>
      </c>
      <c r="R26" s="108">
        <v>1999</v>
      </c>
      <c r="S26" s="109">
        <f t="shared" si="0"/>
        <v>11864</v>
      </c>
    </row>
    <row r="27" spans="1:23" x14ac:dyDescent="0.25">
      <c r="A27" s="118" t="s">
        <v>78</v>
      </c>
      <c r="B27" s="108">
        <v>337</v>
      </c>
      <c r="C27" s="108">
        <v>549</v>
      </c>
      <c r="D27" s="108">
        <v>898</v>
      </c>
      <c r="E27" s="108">
        <v>397</v>
      </c>
      <c r="F27" s="108">
        <v>646</v>
      </c>
      <c r="G27" s="108">
        <v>2264</v>
      </c>
      <c r="H27" s="108">
        <v>1028</v>
      </c>
      <c r="I27" s="108">
        <v>812</v>
      </c>
      <c r="J27" s="108">
        <v>304</v>
      </c>
      <c r="K27" s="108">
        <v>1708</v>
      </c>
      <c r="L27" s="108">
        <v>749</v>
      </c>
      <c r="M27" s="108">
        <v>366</v>
      </c>
      <c r="N27" s="108">
        <v>691</v>
      </c>
      <c r="O27" s="108">
        <v>81</v>
      </c>
      <c r="P27" s="108">
        <v>48</v>
      </c>
      <c r="Q27" s="108">
        <v>2465</v>
      </c>
      <c r="R27" s="108">
        <v>2333</v>
      </c>
      <c r="S27" s="109">
        <f t="shared" si="0"/>
        <v>15676</v>
      </c>
    </row>
    <row r="28" spans="1:23" ht="15" customHeight="1" x14ac:dyDescent="0.25">
      <c r="A28" s="110" t="s">
        <v>6</v>
      </c>
      <c r="B28" s="109">
        <f t="shared" ref="B28:S28" si="1">SUM(B7:B27)</f>
        <v>6714</v>
      </c>
      <c r="C28" s="109">
        <f t="shared" si="1"/>
        <v>12321</v>
      </c>
      <c r="D28" s="109">
        <f t="shared" si="1"/>
        <v>16990</v>
      </c>
      <c r="E28" s="109">
        <f t="shared" si="1"/>
        <v>9841</v>
      </c>
      <c r="F28" s="109">
        <f t="shared" si="1"/>
        <v>15343</v>
      </c>
      <c r="G28" s="109">
        <f t="shared" si="1"/>
        <v>41032</v>
      </c>
      <c r="H28" s="109">
        <f t="shared" si="1"/>
        <v>25307</v>
      </c>
      <c r="I28" s="109">
        <f t="shared" si="1"/>
        <v>18067</v>
      </c>
      <c r="J28" s="109">
        <f t="shared" si="1"/>
        <v>9707</v>
      </c>
      <c r="K28" s="109">
        <f t="shared" si="1"/>
        <v>28119</v>
      </c>
      <c r="L28" s="109">
        <f t="shared" si="1"/>
        <v>24902</v>
      </c>
      <c r="M28" s="109">
        <f t="shared" si="1"/>
        <v>10837</v>
      </c>
      <c r="N28" s="109">
        <f t="shared" si="1"/>
        <v>24568</v>
      </c>
      <c r="O28" s="109">
        <f t="shared" si="1"/>
        <v>4278</v>
      </c>
      <c r="P28" s="109">
        <f t="shared" si="1"/>
        <v>4759</v>
      </c>
      <c r="Q28" s="109">
        <f t="shared" si="1"/>
        <v>58724</v>
      </c>
      <c r="R28" s="109">
        <f t="shared" si="1"/>
        <v>61894</v>
      </c>
      <c r="S28" s="109">
        <f t="shared" si="1"/>
        <v>373403</v>
      </c>
    </row>
    <row r="32" spans="1:23" ht="49.5" customHeight="1" x14ac:dyDescent="0.25">
      <c r="A32" s="106" t="s">
        <v>212</v>
      </c>
      <c r="B32" s="119" t="s">
        <v>58</v>
      </c>
      <c r="C32" s="119" t="s">
        <v>59</v>
      </c>
      <c r="D32" s="119" t="s">
        <v>60</v>
      </c>
      <c r="E32" s="119" t="s">
        <v>61</v>
      </c>
      <c r="F32" s="119" t="s">
        <v>62</v>
      </c>
      <c r="G32" s="119" t="s">
        <v>63</v>
      </c>
      <c r="H32" s="119" t="s">
        <v>64</v>
      </c>
      <c r="I32" s="119" t="s">
        <v>65</v>
      </c>
      <c r="J32" s="119" t="s">
        <v>66</v>
      </c>
      <c r="K32" s="119" t="s">
        <v>153</v>
      </c>
      <c r="L32" s="119" t="s">
        <v>68</v>
      </c>
      <c r="M32" s="119" t="s">
        <v>69</v>
      </c>
      <c r="N32" s="119" t="s">
        <v>70</v>
      </c>
      <c r="O32" s="119" t="s">
        <v>71</v>
      </c>
      <c r="P32" s="119" t="s">
        <v>72</v>
      </c>
      <c r="Q32" s="119" t="s">
        <v>73</v>
      </c>
      <c r="R32" s="119" t="s">
        <v>74</v>
      </c>
      <c r="S32" s="119" t="s">
        <v>75</v>
      </c>
      <c r="T32" s="119" t="s">
        <v>152</v>
      </c>
      <c r="U32" s="119" t="s">
        <v>77</v>
      </c>
      <c r="V32" s="119" t="s">
        <v>78</v>
      </c>
      <c r="W32" s="119" t="s">
        <v>6</v>
      </c>
    </row>
    <row r="33" spans="1:23" ht="15" customHeight="1" x14ac:dyDescent="0.25">
      <c r="A33" s="107" t="s">
        <v>43</v>
      </c>
      <c r="B33" s="108">
        <v>93</v>
      </c>
      <c r="C33" s="108">
        <v>183</v>
      </c>
      <c r="D33" s="108">
        <v>933</v>
      </c>
      <c r="E33" s="108">
        <v>32</v>
      </c>
      <c r="F33" s="108">
        <v>5</v>
      </c>
      <c r="G33" s="108">
        <v>8</v>
      </c>
      <c r="H33" s="108">
        <v>282</v>
      </c>
      <c r="I33" s="108">
        <v>15</v>
      </c>
      <c r="J33" s="108">
        <v>663</v>
      </c>
      <c r="K33" s="108">
        <v>1381</v>
      </c>
      <c r="L33" s="108">
        <v>176</v>
      </c>
      <c r="M33" s="108">
        <v>167</v>
      </c>
      <c r="N33" s="108">
        <v>120</v>
      </c>
      <c r="O33" s="108">
        <v>5</v>
      </c>
      <c r="P33" s="108">
        <v>50</v>
      </c>
      <c r="Q33" s="108">
        <v>240</v>
      </c>
      <c r="R33" s="108">
        <v>1044</v>
      </c>
      <c r="S33" s="108">
        <v>336</v>
      </c>
      <c r="T33" s="108">
        <v>514</v>
      </c>
      <c r="U33" s="108">
        <v>275</v>
      </c>
      <c r="V33" s="108">
        <v>344</v>
      </c>
      <c r="W33" s="111">
        <v>6196</v>
      </c>
    </row>
    <row r="34" spans="1:23" ht="15" customHeight="1" x14ac:dyDescent="0.25">
      <c r="A34" s="107" t="s">
        <v>44</v>
      </c>
      <c r="B34" s="108">
        <v>71</v>
      </c>
      <c r="C34" s="108">
        <v>346</v>
      </c>
      <c r="D34" s="108">
        <v>1231</v>
      </c>
      <c r="E34" s="108">
        <v>33</v>
      </c>
      <c r="F34" s="108">
        <v>15</v>
      </c>
      <c r="G34" s="108">
        <v>10</v>
      </c>
      <c r="H34" s="108">
        <v>417</v>
      </c>
      <c r="I34" s="108">
        <v>32</v>
      </c>
      <c r="J34" s="108">
        <v>1317</v>
      </c>
      <c r="K34" s="108">
        <v>1857</v>
      </c>
      <c r="L34" s="108">
        <v>241</v>
      </c>
      <c r="M34" s="108">
        <v>162</v>
      </c>
      <c r="N34" s="108">
        <v>194</v>
      </c>
      <c r="O34" s="108">
        <v>3</v>
      </c>
      <c r="P34" s="108">
        <v>97</v>
      </c>
      <c r="Q34" s="108">
        <v>390</v>
      </c>
      <c r="R34" s="108">
        <v>1814</v>
      </c>
      <c r="S34" s="108">
        <v>448</v>
      </c>
      <c r="T34" s="108">
        <v>865</v>
      </c>
      <c r="U34" s="108">
        <v>502</v>
      </c>
      <c r="V34" s="108">
        <v>442</v>
      </c>
      <c r="W34" s="111">
        <v>9432</v>
      </c>
    </row>
    <row r="35" spans="1:23" ht="15" customHeight="1" x14ac:dyDescent="0.25">
      <c r="A35" s="107" t="s">
        <v>45</v>
      </c>
      <c r="B35" s="108">
        <v>145</v>
      </c>
      <c r="C35" s="108">
        <v>356</v>
      </c>
      <c r="D35" s="108">
        <v>2301</v>
      </c>
      <c r="E35" s="108">
        <v>40</v>
      </c>
      <c r="F35" s="108">
        <v>6</v>
      </c>
      <c r="G35" s="108">
        <v>6</v>
      </c>
      <c r="H35" s="108">
        <v>292</v>
      </c>
      <c r="I35" s="108">
        <v>31</v>
      </c>
      <c r="J35" s="108">
        <v>1127</v>
      </c>
      <c r="K35" s="108">
        <v>2105</v>
      </c>
      <c r="L35" s="108">
        <v>335</v>
      </c>
      <c r="M35" s="108">
        <v>294</v>
      </c>
      <c r="N35" s="108">
        <v>277</v>
      </c>
      <c r="O35" s="108">
        <v>16</v>
      </c>
      <c r="P35" s="108">
        <v>112</v>
      </c>
      <c r="Q35" s="108">
        <v>1063</v>
      </c>
      <c r="R35" s="108">
        <v>2805</v>
      </c>
      <c r="S35" s="108">
        <v>622</v>
      </c>
      <c r="T35" s="108">
        <v>1453</v>
      </c>
      <c r="U35" s="108">
        <v>469</v>
      </c>
      <c r="V35" s="108">
        <v>633</v>
      </c>
      <c r="W35" s="111">
        <v>12599</v>
      </c>
    </row>
    <row r="36" spans="1:23" ht="15" customHeight="1" x14ac:dyDescent="0.25">
      <c r="A36" s="107" t="s">
        <v>46</v>
      </c>
      <c r="B36" s="108">
        <v>113</v>
      </c>
      <c r="C36" s="108">
        <v>294</v>
      </c>
      <c r="D36" s="108">
        <v>1363</v>
      </c>
      <c r="E36" s="108">
        <v>3</v>
      </c>
      <c r="F36" s="108">
        <v>1</v>
      </c>
      <c r="G36" s="108">
        <v>15</v>
      </c>
      <c r="H36" s="108">
        <v>394</v>
      </c>
      <c r="I36" s="108">
        <v>28</v>
      </c>
      <c r="J36" s="108">
        <v>611</v>
      </c>
      <c r="K36" s="108">
        <v>1043</v>
      </c>
      <c r="L36" s="108">
        <v>343</v>
      </c>
      <c r="M36" s="108">
        <v>205</v>
      </c>
      <c r="N36" s="108">
        <v>418</v>
      </c>
      <c r="O36" s="108">
        <v>2</v>
      </c>
      <c r="P36" s="108">
        <v>61</v>
      </c>
      <c r="Q36" s="108">
        <v>463</v>
      </c>
      <c r="R36" s="108">
        <v>1597</v>
      </c>
      <c r="S36" s="108">
        <v>388</v>
      </c>
      <c r="T36" s="108">
        <v>810</v>
      </c>
      <c r="U36" s="108">
        <v>268</v>
      </c>
      <c r="V36" s="108">
        <v>361</v>
      </c>
      <c r="W36" s="111">
        <v>7492</v>
      </c>
    </row>
    <row r="37" spans="1:23" ht="15" customHeight="1" x14ac:dyDescent="0.25">
      <c r="A37" s="107" t="s">
        <v>47</v>
      </c>
      <c r="B37" s="108">
        <v>143</v>
      </c>
      <c r="C37" s="108">
        <v>481</v>
      </c>
      <c r="D37" s="108">
        <v>2538</v>
      </c>
      <c r="E37" s="108">
        <v>13</v>
      </c>
      <c r="F37" s="108">
        <v>1</v>
      </c>
      <c r="G37" s="108">
        <v>25</v>
      </c>
      <c r="H37" s="108">
        <v>356</v>
      </c>
      <c r="I37" s="108">
        <v>28</v>
      </c>
      <c r="J37" s="108">
        <v>751</v>
      </c>
      <c r="K37" s="108">
        <v>1437</v>
      </c>
      <c r="L37" s="108">
        <v>481</v>
      </c>
      <c r="M37" s="108">
        <v>345</v>
      </c>
      <c r="N37" s="108">
        <v>490</v>
      </c>
      <c r="O37" s="108">
        <v>25</v>
      </c>
      <c r="P37" s="108">
        <v>131</v>
      </c>
      <c r="Q37" s="108">
        <v>1071</v>
      </c>
      <c r="R37" s="108">
        <v>2645</v>
      </c>
      <c r="S37" s="108">
        <v>600</v>
      </c>
      <c r="T37" s="108">
        <v>1483</v>
      </c>
      <c r="U37" s="108">
        <v>379</v>
      </c>
      <c r="V37" s="108">
        <v>631</v>
      </c>
      <c r="W37" s="111">
        <v>12025</v>
      </c>
    </row>
    <row r="38" spans="1:23" ht="15" customHeight="1" x14ac:dyDescent="0.25">
      <c r="A38" s="107" t="s">
        <v>48</v>
      </c>
      <c r="B38" s="108">
        <v>443</v>
      </c>
      <c r="C38" s="108">
        <v>1025</v>
      </c>
      <c r="D38" s="108">
        <v>6076</v>
      </c>
      <c r="E38" s="108">
        <v>144</v>
      </c>
      <c r="F38" s="108">
        <v>5</v>
      </c>
      <c r="G38" s="108">
        <v>13</v>
      </c>
      <c r="H38" s="108">
        <v>785</v>
      </c>
      <c r="I38" s="108">
        <v>41</v>
      </c>
      <c r="J38" s="108">
        <v>2304</v>
      </c>
      <c r="K38" s="108">
        <v>3932</v>
      </c>
      <c r="L38" s="108">
        <v>1097</v>
      </c>
      <c r="M38" s="108">
        <v>737</v>
      </c>
      <c r="N38" s="108">
        <v>947</v>
      </c>
      <c r="O38" s="108">
        <v>17</v>
      </c>
      <c r="P38" s="108">
        <v>206</v>
      </c>
      <c r="Q38" s="108">
        <v>3386</v>
      </c>
      <c r="R38" s="108">
        <v>5798</v>
      </c>
      <c r="S38" s="108">
        <v>1165</v>
      </c>
      <c r="T38" s="108">
        <v>3379</v>
      </c>
      <c r="U38" s="108">
        <v>1516</v>
      </c>
      <c r="V38" s="108">
        <v>1939</v>
      </c>
      <c r="W38" s="111">
        <v>30291</v>
      </c>
    </row>
    <row r="39" spans="1:23" ht="15" customHeight="1" x14ac:dyDescent="0.25">
      <c r="A39" s="107" t="s">
        <v>49</v>
      </c>
      <c r="B39" s="108">
        <v>301</v>
      </c>
      <c r="C39" s="108">
        <v>812</v>
      </c>
      <c r="D39" s="108">
        <v>4832</v>
      </c>
      <c r="E39" s="108">
        <v>4</v>
      </c>
      <c r="F39" s="108"/>
      <c r="G39" s="108">
        <v>6</v>
      </c>
      <c r="H39" s="108">
        <v>1028</v>
      </c>
      <c r="I39" s="108">
        <v>35</v>
      </c>
      <c r="J39" s="108">
        <v>811</v>
      </c>
      <c r="K39" s="108">
        <v>2855</v>
      </c>
      <c r="L39" s="108">
        <v>487</v>
      </c>
      <c r="M39" s="108">
        <v>440</v>
      </c>
      <c r="N39" s="108">
        <v>677</v>
      </c>
      <c r="O39" s="108">
        <v>29</v>
      </c>
      <c r="P39" s="108">
        <v>93</v>
      </c>
      <c r="Q39" s="108">
        <v>1789</v>
      </c>
      <c r="R39" s="108">
        <v>4343</v>
      </c>
      <c r="S39" s="108">
        <v>596</v>
      </c>
      <c r="T39" s="108">
        <v>1839</v>
      </c>
      <c r="U39" s="108">
        <v>457</v>
      </c>
      <c r="V39" s="108">
        <v>1000</v>
      </c>
      <c r="W39" s="111">
        <v>19321</v>
      </c>
    </row>
    <row r="40" spans="1:23" ht="15" customHeight="1" x14ac:dyDescent="0.25">
      <c r="A40" s="107" t="s">
        <v>50</v>
      </c>
      <c r="B40" s="108">
        <v>277</v>
      </c>
      <c r="C40" s="108">
        <v>577</v>
      </c>
      <c r="D40" s="108">
        <v>2407</v>
      </c>
      <c r="E40" s="108">
        <v>4</v>
      </c>
      <c r="F40" s="108"/>
      <c r="G40" s="108">
        <v>9</v>
      </c>
      <c r="H40" s="108">
        <v>692</v>
      </c>
      <c r="I40" s="108">
        <v>24</v>
      </c>
      <c r="J40" s="108">
        <v>991</v>
      </c>
      <c r="K40" s="108">
        <v>2569</v>
      </c>
      <c r="L40" s="108">
        <v>445</v>
      </c>
      <c r="M40" s="108">
        <v>408</v>
      </c>
      <c r="N40" s="108">
        <v>478</v>
      </c>
      <c r="O40" s="108">
        <v>9</v>
      </c>
      <c r="P40" s="108">
        <v>134</v>
      </c>
      <c r="Q40" s="108">
        <v>1071</v>
      </c>
      <c r="R40" s="108">
        <v>2914</v>
      </c>
      <c r="S40" s="108">
        <v>559</v>
      </c>
      <c r="T40" s="108">
        <v>1515</v>
      </c>
      <c r="U40" s="108">
        <v>418</v>
      </c>
      <c r="V40" s="108">
        <v>762</v>
      </c>
      <c r="W40" s="111">
        <v>13830</v>
      </c>
    </row>
    <row r="41" spans="1:23" ht="15" customHeight="1" x14ac:dyDescent="0.25">
      <c r="A41" s="107" t="s">
        <v>140</v>
      </c>
      <c r="B41" s="108">
        <v>219</v>
      </c>
      <c r="C41" s="108">
        <v>411</v>
      </c>
      <c r="D41" s="108">
        <v>1656</v>
      </c>
      <c r="E41" s="108">
        <v>3</v>
      </c>
      <c r="F41" s="108"/>
      <c r="G41" s="108">
        <v>4</v>
      </c>
      <c r="H41" s="108">
        <v>219</v>
      </c>
      <c r="I41" s="108">
        <v>29</v>
      </c>
      <c r="J41" s="108">
        <v>547</v>
      </c>
      <c r="K41" s="108">
        <v>1317</v>
      </c>
      <c r="L41" s="108">
        <v>361</v>
      </c>
      <c r="M41" s="108">
        <v>317</v>
      </c>
      <c r="N41" s="108">
        <v>264</v>
      </c>
      <c r="O41" s="108">
        <v>5</v>
      </c>
      <c r="P41" s="108">
        <v>48</v>
      </c>
      <c r="Q41" s="108">
        <v>700</v>
      </c>
      <c r="R41" s="108">
        <v>1599</v>
      </c>
      <c r="S41" s="108">
        <v>397</v>
      </c>
      <c r="T41" s="108">
        <v>763</v>
      </c>
      <c r="U41" s="108">
        <v>175</v>
      </c>
      <c r="V41" s="108">
        <v>328</v>
      </c>
      <c r="W41" s="111">
        <v>7842</v>
      </c>
    </row>
    <row r="42" spans="1:23" ht="15" customHeight="1" x14ac:dyDescent="0.25">
      <c r="A42" s="107" t="s">
        <v>51</v>
      </c>
      <c r="B42" s="108">
        <v>298</v>
      </c>
      <c r="C42" s="108">
        <v>865</v>
      </c>
      <c r="D42" s="108">
        <v>3318</v>
      </c>
      <c r="E42" s="108">
        <v>26</v>
      </c>
      <c r="F42" s="108">
        <v>8</v>
      </c>
      <c r="G42" s="108">
        <v>53</v>
      </c>
      <c r="H42" s="108">
        <v>663</v>
      </c>
      <c r="I42" s="108">
        <v>76</v>
      </c>
      <c r="J42" s="108">
        <v>1598</v>
      </c>
      <c r="K42" s="108">
        <v>2395</v>
      </c>
      <c r="L42" s="108">
        <v>972</v>
      </c>
      <c r="M42" s="108">
        <v>410</v>
      </c>
      <c r="N42" s="108">
        <v>735</v>
      </c>
      <c r="O42" s="108">
        <v>32</v>
      </c>
      <c r="P42" s="108">
        <v>188</v>
      </c>
      <c r="Q42" s="108">
        <v>2623</v>
      </c>
      <c r="R42" s="108">
        <v>3715</v>
      </c>
      <c r="S42" s="108">
        <v>864</v>
      </c>
      <c r="T42" s="108">
        <v>2526</v>
      </c>
      <c r="U42" s="108">
        <v>802</v>
      </c>
      <c r="V42" s="108">
        <v>1885</v>
      </c>
      <c r="W42" s="111">
        <v>21156</v>
      </c>
    </row>
    <row r="43" spans="1:23" ht="15" customHeight="1" x14ac:dyDescent="0.25">
      <c r="A43" s="107" t="s">
        <v>52</v>
      </c>
      <c r="B43" s="108">
        <v>209</v>
      </c>
      <c r="C43" s="108">
        <v>558</v>
      </c>
      <c r="D43" s="108">
        <v>3762</v>
      </c>
      <c r="E43" s="108">
        <v>5</v>
      </c>
      <c r="F43" s="108">
        <v>2</v>
      </c>
      <c r="G43" s="108">
        <v>9</v>
      </c>
      <c r="H43" s="108">
        <v>430</v>
      </c>
      <c r="I43" s="108">
        <v>22</v>
      </c>
      <c r="J43" s="108">
        <v>1059</v>
      </c>
      <c r="K43" s="108">
        <v>3446</v>
      </c>
      <c r="L43" s="108">
        <v>466</v>
      </c>
      <c r="M43" s="108">
        <v>566</v>
      </c>
      <c r="N43" s="108">
        <v>1269</v>
      </c>
      <c r="O43" s="108">
        <v>13</v>
      </c>
      <c r="P43" s="108">
        <v>154</v>
      </c>
      <c r="Q43" s="108">
        <v>1818</v>
      </c>
      <c r="R43" s="108">
        <v>4124</v>
      </c>
      <c r="S43" s="108">
        <v>616</v>
      </c>
      <c r="T43" s="108">
        <v>1850</v>
      </c>
      <c r="U43" s="108">
        <v>396</v>
      </c>
      <c r="V43" s="108">
        <v>846</v>
      </c>
      <c r="W43" s="111">
        <v>18762</v>
      </c>
    </row>
    <row r="44" spans="1:23" ht="15" customHeight="1" x14ac:dyDescent="0.25">
      <c r="A44" s="107" t="s">
        <v>53</v>
      </c>
      <c r="B44" s="108">
        <v>129</v>
      </c>
      <c r="C44" s="108">
        <v>360</v>
      </c>
      <c r="D44" s="108">
        <v>1818</v>
      </c>
      <c r="E44" s="108">
        <v>6</v>
      </c>
      <c r="F44" s="108"/>
      <c r="G44" s="108">
        <v>9</v>
      </c>
      <c r="H44" s="108">
        <v>750</v>
      </c>
      <c r="I44" s="108">
        <v>5</v>
      </c>
      <c r="J44" s="108">
        <v>469</v>
      </c>
      <c r="K44" s="108">
        <v>1255</v>
      </c>
      <c r="L44" s="108">
        <v>375</v>
      </c>
      <c r="M44" s="108">
        <v>338</v>
      </c>
      <c r="N44" s="108">
        <v>314</v>
      </c>
      <c r="O44" s="108">
        <v>46</v>
      </c>
      <c r="P44" s="108">
        <v>56</v>
      </c>
      <c r="Q44" s="108">
        <v>786</v>
      </c>
      <c r="R44" s="108">
        <v>1694</v>
      </c>
      <c r="S44" s="108">
        <v>244</v>
      </c>
      <c r="T44" s="108">
        <v>779</v>
      </c>
      <c r="U44" s="108">
        <v>185</v>
      </c>
      <c r="V44" s="108">
        <v>458</v>
      </c>
      <c r="W44" s="111">
        <v>8797</v>
      </c>
    </row>
    <row r="45" spans="1:23" ht="15" customHeight="1" x14ac:dyDescent="0.25">
      <c r="A45" s="107" t="s">
        <v>54</v>
      </c>
      <c r="B45" s="108">
        <v>248</v>
      </c>
      <c r="C45" s="108">
        <v>732</v>
      </c>
      <c r="D45" s="108">
        <v>4082</v>
      </c>
      <c r="E45" s="108">
        <v>15</v>
      </c>
      <c r="F45" s="108">
        <v>6</v>
      </c>
      <c r="G45" s="108">
        <v>10</v>
      </c>
      <c r="H45" s="108">
        <v>526</v>
      </c>
      <c r="I45" s="108">
        <v>28</v>
      </c>
      <c r="J45" s="108">
        <v>856</v>
      </c>
      <c r="K45" s="108">
        <v>3186</v>
      </c>
      <c r="L45" s="108">
        <v>623</v>
      </c>
      <c r="M45" s="108">
        <v>661</v>
      </c>
      <c r="N45" s="108">
        <v>735</v>
      </c>
      <c r="O45" s="108">
        <v>16</v>
      </c>
      <c r="P45" s="108">
        <v>124</v>
      </c>
      <c r="Q45" s="108">
        <v>1812</v>
      </c>
      <c r="R45" s="108">
        <v>4110</v>
      </c>
      <c r="S45" s="108">
        <v>717</v>
      </c>
      <c r="T45" s="108">
        <v>1583</v>
      </c>
      <c r="U45" s="108">
        <v>419</v>
      </c>
      <c r="V45" s="108">
        <v>713</v>
      </c>
      <c r="W45" s="111">
        <v>18624</v>
      </c>
    </row>
    <row r="46" spans="1:23" ht="15" customHeight="1" x14ac:dyDescent="0.25">
      <c r="A46" s="107" t="s">
        <v>55</v>
      </c>
      <c r="B46" s="108">
        <v>44</v>
      </c>
      <c r="C46" s="108">
        <v>82</v>
      </c>
      <c r="D46" s="108">
        <v>553</v>
      </c>
      <c r="E46" s="108">
        <v>1</v>
      </c>
      <c r="F46" s="108">
        <v>5</v>
      </c>
      <c r="G46" s="108">
        <v>5</v>
      </c>
      <c r="H46" s="108">
        <v>426</v>
      </c>
      <c r="I46" s="108">
        <v>11</v>
      </c>
      <c r="J46" s="108">
        <v>170</v>
      </c>
      <c r="K46" s="108">
        <v>643</v>
      </c>
      <c r="L46" s="108">
        <v>90</v>
      </c>
      <c r="M46" s="108">
        <v>123</v>
      </c>
      <c r="N46" s="108">
        <v>165</v>
      </c>
      <c r="O46" s="108"/>
      <c r="P46" s="108">
        <v>34</v>
      </c>
      <c r="Q46" s="108">
        <v>207</v>
      </c>
      <c r="R46" s="108">
        <v>690</v>
      </c>
      <c r="S46" s="108">
        <v>189</v>
      </c>
      <c r="T46" s="108">
        <v>345</v>
      </c>
      <c r="U46" s="108">
        <v>42</v>
      </c>
      <c r="V46" s="108">
        <v>102</v>
      </c>
      <c r="W46" s="111">
        <v>3443</v>
      </c>
    </row>
    <row r="47" spans="1:23" ht="15" customHeight="1" x14ac:dyDescent="0.25">
      <c r="A47" s="107" t="s">
        <v>56</v>
      </c>
      <c r="B47" s="108">
        <v>41</v>
      </c>
      <c r="C47" s="108">
        <v>148</v>
      </c>
      <c r="D47" s="108">
        <v>554</v>
      </c>
      <c r="E47" s="108">
        <v>17</v>
      </c>
      <c r="F47" s="108">
        <v>1</v>
      </c>
      <c r="G47" s="108">
        <v>4</v>
      </c>
      <c r="H47" s="108">
        <v>222</v>
      </c>
      <c r="I47" s="108">
        <v>14</v>
      </c>
      <c r="J47" s="108">
        <v>159</v>
      </c>
      <c r="K47" s="108">
        <v>690</v>
      </c>
      <c r="L47" s="108">
        <v>91</v>
      </c>
      <c r="M47" s="108">
        <v>114</v>
      </c>
      <c r="N47" s="108">
        <v>79</v>
      </c>
      <c r="O47" s="108">
        <v>3</v>
      </c>
      <c r="P47" s="108">
        <v>24</v>
      </c>
      <c r="Q47" s="108">
        <v>170</v>
      </c>
      <c r="R47" s="108">
        <v>708</v>
      </c>
      <c r="S47" s="108">
        <v>197</v>
      </c>
      <c r="T47" s="108">
        <v>234</v>
      </c>
      <c r="U47" s="108">
        <v>42</v>
      </c>
      <c r="V47" s="108">
        <v>53</v>
      </c>
      <c r="W47" s="111">
        <v>2999</v>
      </c>
    </row>
    <row r="48" spans="1:23" ht="15" customHeight="1" x14ac:dyDescent="0.25">
      <c r="A48" s="107" t="s">
        <v>108</v>
      </c>
      <c r="B48" s="108">
        <v>638</v>
      </c>
      <c r="C48" s="108">
        <v>1699</v>
      </c>
      <c r="D48" s="108">
        <v>7340</v>
      </c>
      <c r="E48" s="108">
        <v>259</v>
      </c>
      <c r="F48" s="108">
        <v>16</v>
      </c>
      <c r="G48" s="108">
        <v>32</v>
      </c>
      <c r="H48" s="108">
        <v>1944</v>
      </c>
      <c r="I48" s="108">
        <v>132</v>
      </c>
      <c r="J48" s="108">
        <v>2606</v>
      </c>
      <c r="K48" s="108">
        <v>5484</v>
      </c>
      <c r="L48" s="108">
        <v>1540</v>
      </c>
      <c r="M48" s="108">
        <v>1194</v>
      </c>
      <c r="N48" s="108">
        <v>1049</v>
      </c>
      <c r="O48" s="108">
        <v>82</v>
      </c>
      <c r="P48" s="108">
        <v>296</v>
      </c>
      <c r="Q48" s="108">
        <v>4760</v>
      </c>
      <c r="R48" s="108">
        <v>9181</v>
      </c>
      <c r="S48" s="108">
        <v>2564</v>
      </c>
      <c r="T48" s="108">
        <v>4210</v>
      </c>
      <c r="U48" s="108">
        <v>3081</v>
      </c>
      <c r="V48" s="108">
        <v>2106</v>
      </c>
      <c r="W48" s="111">
        <v>44088</v>
      </c>
    </row>
    <row r="49" spans="1:23" ht="15" customHeight="1" x14ac:dyDescent="0.25">
      <c r="A49" s="107" t="s">
        <v>109</v>
      </c>
      <c r="B49" s="108">
        <v>494</v>
      </c>
      <c r="C49" s="108">
        <v>1549</v>
      </c>
      <c r="D49" s="108">
        <v>11190</v>
      </c>
      <c r="E49" s="108">
        <v>35</v>
      </c>
      <c r="F49" s="108">
        <v>4</v>
      </c>
      <c r="G49" s="108">
        <v>42</v>
      </c>
      <c r="H49" s="108">
        <v>1212</v>
      </c>
      <c r="I49" s="108">
        <v>77</v>
      </c>
      <c r="J49" s="108">
        <v>2654</v>
      </c>
      <c r="K49" s="108">
        <v>5395</v>
      </c>
      <c r="L49" s="108">
        <v>1446</v>
      </c>
      <c r="M49" s="108">
        <v>1099</v>
      </c>
      <c r="N49" s="108">
        <v>1749</v>
      </c>
      <c r="O49" s="108">
        <v>103</v>
      </c>
      <c r="P49" s="108">
        <v>449</v>
      </c>
      <c r="Q49" s="108">
        <v>5240</v>
      </c>
      <c r="R49" s="108">
        <v>11164</v>
      </c>
      <c r="S49" s="108">
        <v>1664</v>
      </c>
      <c r="T49" s="108">
        <v>4516</v>
      </c>
      <c r="U49" s="108">
        <v>1740</v>
      </c>
      <c r="V49" s="108">
        <v>1578</v>
      </c>
      <c r="W49" s="111">
        <v>46286</v>
      </c>
    </row>
    <row r="50" spans="1:23" ht="15" customHeight="1" x14ac:dyDescent="0.25">
      <c r="A50" s="112" t="s">
        <v>6</v>
      </c>
      <c r="B50" s="111">
        <v>3906</v>
      </c>
      <c r="C50" s="111">
        <v>10478</v>
      </c>
      <c r="D50" s="111">
        <v>55954</v>
      </c>
      <c r="E50" s="111">
        <v>640</v>
      </c>
      <c r="F50" s="111">
        <v>75</v>
      </c>
      <c r="G50" s="111">
        <v>260</v>
      </c>
      <c r="H50" s="111">
        <v>10638</v>
      </c>
      <c r="I50" s="111">
        <v>628</v>
      </c>
      <c r="J50" s="111">
        <v>18693</v>
      </c>
      <c r="K50" s="111">
        <v>40990</v>
      </c>
      <c r="L50" s="111">
        <v>9569</v>
      </c>
      <c r="M50" s="111">
        <v>7580</v>
      </c>
      <c r="N50" s="111">
        <v>9960</v>
      </c>
      <c r="O50" s="111">
        <v>406</v>
      </c>
      <c r="P50" s="111">
        <v>2257</v>
      </c>
      <c r="Q50" s="111">
        <v>27589</v>
      </c>
      <c r="R50" s="111">
        <v>59945</v>
      </c>
      <c r="S50" s="111">
        <v>12166</v>
      </c>
      <c r="T50" s="111">
        <v>28664</v>
      </c>
      <c r="U50" s="111">
        <v>11166</v>
      </c>
      <c r="V50" s="111">
        <v>14181</v>
      </c>
      <c r="W50" s="111">
        <v>283183</v>
      </c>
    </row>
  </sheetData>
  <sortState xmlns:xlrd2="http://schemas.microsoft.com/office/spreadsheetml/2017/richdata2" ref="A7:S28">
    <sortCondition ref="A7:A28"/>
  </sortState>
  <pageMargins left="0.70866141732283472" right="0.70866141732283472" top="0.74803149606299213" bottom="0.74803149606299213" header="0.31496062992125984" footer="0.31496062992125984"/>
  <pageSetup scale="44" orientation="landscape" horizontalDpi="90" verticalDpi="9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pageSetUpPr fitToPage="1"/>
  </sheetPr>
  <dimension ref="A1:C52"/>
  <sheetViews>
    <sheetView topLeftCell="A4" workbookViewId="0">
      <selection sqref="A1:H20"/>
    </sheetView>
  </sheetViews>
  <sheetFormatPr baseColWidth="10" defaultColWidth="10.85546875" defaultRowHeight="15" customHeight="1" x14ac:dyDescent="0.25"/>
  <cols>
    <col min="1" max="1" width="39.7109375" style="1" customWidth="1"/>
    <col min="2" max="2" width="10.85546875" style="58"/>
    <col min="3" max="16384" width="10.85546875" style="1"/>
  </cols>
  <sheetData>
    <row r="1" spans="1:3" ht="15" customHeight="1" x14ac:dyDescent="0.25">
      <c r="A1" s="30" t="s">
        <v>191</v>
      </c>
    </row>
    <row r="2" spans="1:3" ht="15" customHeight="1" x14ac:dyDescent="0.25">
      <c r="A2" s="30" t="s">
        <v>168</v>
      </c>
    </row>
    <row r="4" spans="1:3" ht="15" customHeight="1" x14ac:dyDescent="0.25">
      <c r="A4" s="32" t="s">
        <v>228</v>
      </c>
    </row>
    <row r="5" spans="1:3" ht="15" customHeight="1" x14ac:dyDescent="0.25">
      <c r="A5" s="365" t="s">
        <v>57</v>
      </c>
      <c r="B5" s="351">
        <v>2023</v>
      </c>
      <c r="C5" s="351"/>
    </row>
    <row r="6" spans="1:3" ht="15" customHeight="1" x14ac:dyDescent="0.25">
      <c r="A6" s="365"/>
      <c r="B6" s="95" t="s">
        <v>4</v>
      </c>
      <c r="C6" s="73" t="s">
        <v>28</v>
      </c>
    </row>
    <row r="7" spans="1:3" ht="12" x14ac:dyDescent="0.2">
      <c r="A7" s="105" t="s">
        <v>58</v>
      </c>
      <c r="B7" s="96">
        <v>4450</v>
      </c>
      <c r="C7" s="81">
        <f>B7/$B$28</f>
        <v>1.1917418981636462E-2</v>
      </c>
    </row>
    <row r="8" spans="1:3" ht="12" x14ac:dyDescent="0.2">
      <c r="A8" s="105" t="s">
        <v>59</v>
      </c>
      <c r="B8" s="96">
        <v>11181</v>
      </c>
      <c r="C8" s="81">
        <f t="shared" ref="C8:C27" si="0">B8/$B$28</f>
        <v>2.9943519468242086E-2</v>
      </c>
    </row>
    <row r="9" spans="1:3" ht="24" x14ac:dyDescent="0.2">
      <c r="A9" s="105" t="s">
        <v>60</v>
      </c>
      <c r="B9" s="96">
        <v>62493</v>
      </c>
      <c r="C9" s="81">
        <f t="shared" si="0"/>
        <v>0.16736073357739492</v>
      </c>
    </row>
    <row r="10" spans="1:3" ht="24" x14ac:dyDescent="0.2">
      <c r="A10" s="105" t="s">
        <v>61</v>
      </c>
      <c r="B10" s="96">
        <v>899</v>
      </c>
      <c r="C10" s="81">
        <f t="shared" si="0"/>
        <v>2.4075864414586923E-3</v>
      </c>
    </row>
    <row r="11" spans="1:3" ht="12" x14ac:dyDescent="0.2">
      <c r="A11" s="105" t="s">
        <v>62</v>
      </c>
      <c r="B11" s="96">
        <v>86</v>
      </c>
      <c r="C11" s="81">
        <f t="shared" si="0"/>
        <v>2.3031416458892939E-4</v>
      </c>
    </row>
    <row r="12" spans="1:3" ht="24" x14ac:dyDescent="0.2">
      <c r="A12" s="105" t="s">
        <v>63</v>
      </c>
      <c r="B12" s="96">
        <v>334</v>
      </c>
      <c r="C12" s="81">
        <f t="shared" si="0"/>
        <v>8.9447594154305136E-4</v>
      </c>
    </row>
    <row r="13" spans="1:3" ht="12" x14ac:dyDescent="0.2">
      <c r="A13" s="105" t="s">
        <v>64</v>
      </c>
      <c r="B13" s="96">
        <v>12722</v>
      </c>
      <c r="C13" s="81">
        <f t="shared" si="0"/>
        <v>3.407042792907395E-2</v>
      </c>
    </row>
    <row r="14" spans="1:3" ht="12" x14ac:dyDescent="0.2">
      <c r="A14" s="105" t="s">
        <v>65</v>
      </c>
      <c r="B14" s="96">
        <v>954</v>
      </c>
      <c r="C14" s="81">
        <f t="shared" si="0"/>
        <v>2.5548803839283564E-3</v>
      </c>
    </row>
    <row r="15" spans="1:3" ht="12" x14ac:dyDescent="0.2">
      <c r="A15" s="105" t="s">
        <v>66</v>
      </c>
      <c r="B15" s="96">
        <v>19849</v>
      </c>
      <c r="C15" s="81">
        <f t="shared" si="0"/>
        <v>5.3157044801461155E-2</v>
      </c>
    </row>
    <row r="16" spans="1:3" ht="12" x14ac:dyDescent="0.2">
      <c r="A16" s="105" t="s">
        <v>67</v>
      </c>
      <c r="B16" s="96">
        <v>51347</v>
      </c>
      <c r="C16" s="81">
        <f t="shared" si="0"/>
        <v>0.13751094661799718</v>
      </c>
    </row>
    <row r="17" spans="1:3" ht="12" x14ac:dyDescent="0.2">
      <c r="A17" s="105" t="s">
        <v>68</v>
      </c>
      <c r="B17" s="96">
        <v>12243</v>
      </c>
      <c r="C17" s="81">
        <f t="shared" si="0"/>
        <v>3.2787631593747237E-2</v>
      </c>
    </row>
    <row r="18" spans="1:3" ht="12" x14ac:dyDescent="0.2">
      <c r="A18" s="105" t="s">
        <v>69</v>
      </c>
      <c r="B18" s="96">
        <v>8271</v>
      </c>
      <c r="C18" s="81">
        <f t="shared" si="0"/>
        <v>2.215033087575622E-2</v>
      </c>
    </row>
    <row r="19" spans="1:3" ht="12" x14ac:dyDescent="0.2">
      <c r="A19" s="105" t="s">
        <v>70</v>
      </c>
      <c r="B19" s="96">
        <v>11006</v>
      </c>
      <c r="C19" s="81">
        <f t="shared" si="0"/>
        <v>2.9474856924020427E-2</v>
      </c>
    </row>
    <row r="20" spans="1:3" ht="12" x14ac:dyDescent="0.2">
      <c r="A20" s="105" t="s">
        <v>71</v>
      </c>
      <c r="B20" s="96">
        <v>293</v>
      </c>
      <c r="C20" s="81">
        <f t="shared" si="0"/>
        <v>7.8467500261111985E-4</v>
      </c>
    </row>
    <row r="21" spans="1:3" ht="12" x14ac:dyDescent="0.2">
      <c r="A21" s="105" t="s">
        <v>72</v>
      </c>
      <c r="B21" s="96">
        <v>2200</v>
      </c>
      <c r="C21" s="81">
        <f t="shared" si="0"/>
        <v>5.891757698786566E-3</v>
      </c>
    </row>
    <row r="22" spans="1:3" ht="12" x14ac:dyDescent="0.2">
      <c r="A22" s="105" t="s">
        <v>73</v>
      </c>
      <c r="B22" s="96">
        <v>31395</v>
      </c>
      <c r="C22" s="81">
        <f t="shared" si="0"/>
        <v>8.4078060433365562E-2</v>
      </c>
    </row>
    <row r="23" spans="1:3" ht="12" x14ac:dyDescent="0.2">
      <c r="A23" s="105" t="s">
        <v>74</v>
      </c>
      <c r="B23" s="96">
        <v>67591</v>
      </c>
      <c r="C23" s="81">
        <f t="shared" si="0"/>
        <v>0.18101354300849218</v>
      </c>
    </row>
    <row r="24" spans="1:3" ht="12" x14ac:dyDescent="0.2">
      <c r="A24" s="105" t="s">
        <v>75</v>
      </c>
      <c r="B24" s="96">
        <v>16375</v>
      </c>
      <c r="C24" s="81">
        <f t="shared" si="0"/>
        <v>4.3853423780740912E-2</v>
      </c>
    </row>
    <row r="25" spans="1:3" ht="12" x14ac:dyDescent="0.2">
      <c r="A25" s="105" t="s">
        <v>76</v>
      </c>
      <c r="B25" s="96">
        <v>32174</v>
      </c>
      <c r="C25" s="81">
        <f t="shared" si="0"/>
        <v>8.6164278273072256E-2</v>
      </c>
    </row>
    <row r="26" spans="1:3" ht="12" x14ac:dyDescent="0.2">
      <c r="A26" s="105" t="s">
        <v>77</v>
      </c>
      <c r="B26" s="96">
        <v>11864</v>
      </c>
      <c r="C26" s="81">
        <f t="shared" si="0"/>
        <v>3.177264242654719E-2</v>
      </c>
    </row>
    <row r="27" spans="1:3" ht="12" x14ac:dyDescent="0.2">
      <c r="A27" s="105" t="s">
        <v>78</v>
      </c>
      <c r="B27" s="96">
        <v>15676</v>
      </c>
      <c r="C27" s="81">
        <f t="shared" si="0"/>
        <v>4.1981451675535547E-2</v>
      </c>
    </row>
    <row r="28" spans="1:3" ht="12" x14ac:dyDescent="0.25">
      <c r="A28" s="105" t="s">
        <v>6</v>
      </c>
      <c r="B28" s="97">
        <f>SUM(B7:B27)</f>
        <v>373403</v>
      </c>
      <c r="C28" s="91">
        <v>1</v>
      </c>
    </row>
    <row r="29" spans="1:3" ht="12" x14ac:dyDescent="0.25">
      <c r="A29" s="34"/>
      <c r="B29" s="122"/>
      <c r="C29" s="17"/>
    </row>
    <row r="30" spans="1:3" ht="15" customHeight="1" x14ac:dyDescent="0.25">
      <c r="A30" s="1" t="s">
        <v>226</v>
      </c>
      <c r="B30" s="58" t="s">
        <v>4</v>
      </c>
      <c r="C30" s="1" t="s">
        <v>5</v>
      </c>
    </row>
    <row r="31" spans="1:3" ht="15" customHeight="1" x14ac:dyDescent="0.2">
      <c r="A31" s="105" t="s">
        <v>74</v>
      </c>
      <c r="B31" s="96">
        <v>67591</v>
      </c>
      <c r="C31" s="125">
        <f t="shared" ref="C31:C51" si="1">B31/$B$28</f>
        <v>0.18101354300849218</v>
      </c>
    </row>
    <row r="32" spans="1:3" ht="15" customHeight="1" x14ac:dyDescent="0.2">
      <c r="A32" s="105" t="s">
        <v>60</v>
      </c>
      <c r="B32" s="96">
        <v>62493</v>
      </c>
      <c r="C32" s="125">
        <f t="shared" si="1"/>
        <v>0.16736073357739492</v>
      </c>
    </row>
    <row r="33" spans="1:3" ht="15" customHeight="1" x14ac:dyDescent="0.2">
      <c r="A33" s="105" t="s">
        <v>67</v>
      </c>
      <c r="B33" s="96">
        <v>51347</v>
      </c>
      <c r="C33" s="125">
        <f t="shared" si="1"/>
        <v>0.13751094661799718</v>
      </c>
    </row>
    <row r="34" spans="1:3" ht="15" customHeight="1" x14ac:dyDescent="0.2">
      <c r="A34" s="105" t="s">
        <v>76</v>
      </c>
      <c r="B34" s="96">
        <v>32174</v>
      </c>
      <c r="C34" s="81">
        <f t="shared" si="1"/>
        <v>8.6164278273072256E-2</v>
      </c>
    </row>
    <row r="35" spans="1:3" ht="15" customHeight="1" x14ac:dyDescent="0.2">
      <c r="A35" s="105" t="s">
        <v>73</v>
      </c>
      <c r="B35" s="96">
        <v>31395</v>
      </c>
      <c r="C35" s="81">
        <f t="shared" si="1"/>
        <v>8.4078060433365562E-2</v>
      </c>
    </row>
    <row r="36" spans="1:3" ht="15" customHeight="1" x14ac:dyDescent="0.2">
      <c r="A36" s="105" t="s">
        <v>66</v>
      </c>
      <c r="B36" s="96">
        <v>19849</v>
      </c>
      <c r="C36" s="81">
        <f t="shared" si="1"/>
        <v>5.3157044801461155E-2</v>
      </c>
    </row>
    <row r="37" spans="1:3" ht="15" customHeight="1" x14ac:dyDescent="0.2">
      <c r="A37" s="105" t="s">
        <v>75</v>
      </c>
      <c r="B37" s="96">
        <v>16375</v>
      </c>
      <c r="C37" s="81">
        <f t="shared" si="1"/>
        <v>4.3853423780740912E-2</v>
      </c>
    </row>
    <row r="38" spans="1:3" ht="15" customHeight="1" x14ac:dyDescent="0.2">
      <c r="A38" s="105" t="s">
        <v>78</v>
      </c>
      <c r="B38" s="96">
        <v>15676</v>
      </c>
      <c r="C38" s="81">
        <f t="shared" si="1"/>
        <v>4.1981451675535547E-2</v>
      </c>
    </row>
    <row r="39" spans="1:3" ht="15" customHeight="1" x14ac:dyDescent="0.2">
      <c r="A39" s="105" t="s">
        <v>64</v>
      </c>
      <c r="B39" s="96">
        <v>12722</v>
      </c>
      <c r="C39" s="81">
        <f t="shared" si="1"/>
        <v>3.407042792907395E-2</v>
      </c>
    </row>
    <row r="40" spans="1:3" ht="15" customHeight="1" x14ac:dyDescent="0.2">
      <c r="A40" s="105" t="s">
        <v>68</v>
      </c>
      <c r="B40" s="96">
        <v>12243</v>
      </c>
      <c r="C40" s="81">
        <f t="shared" si="1"/>
        <v>3.2787631593747237E-2</v>
      </c>
    </row>
    <row r="41" spans="1:3" ht="15" customHeight="1" x14ac:dyDescent="0.2">
      <c r="A41" s="105" t="s">
        <v>77</v>
      </c>
      <c r="B41" s="96">
        <v>11864</v>
      </c>
      <c r="C41" s="81">
        <f t="shared" si="1"/>
        <v>3.177264242654719E-2</v>
      </c>
    </row>
    <row r="42" spans="1:3" ht="15" customHeight="1" x14ac:dyDescent="0.2">
      <c r="A42" s="105" t="s">
        <v>59</v>
      </c>
      <c r="B42" s="96">
        <v>11181</v>
      </c>
      <c r="C42" s="81">
        <f t="shared" si="1"/>
        <v>2.9943519468242086E-2</v>
      </c>
    </row>
    <row r="43" spans="1:3" ht="15" customHeight="1" x14ac:dyDescent="0.2">
      <c r="A43" s="105" t="s">
        <v>70</v>
      </c>
      <c r="B43" s="96">
        <v>11006</v>
      </c>
      <c r="C43" s="81">
        <f t="shared" si="1"/>
        <v>2.9474856924020427E-2</v>
      </c>
    </row>
    <row r="44" spans="1:3" ht="15" customHeight="1" x14ac:dyDescent="0.2">
      <c r="A44" s="105" t="s">
        <v>69</v>
      </c>
      <c r="B44" s="96">
        <v>8271</v>
      </c>
      <c r="C44" s="81">
        <f t="shared" si="1"/>
        <v>2.215033087575622E-2</v>
      </c>
    </row>
    <row r="45" spans="1:3" ht="15" customHeight="1" x14ac:dyDescent="0.2">
      <c r="A45" s="105" t="s">
        <v>58</v>
      </c>
      <c r="B45" s="96">
        <v>4450</v>
      </c>
      <c r="C45" s="81">
        <f t="shared" si="1"/>
        <v>1.1917418981636462E-2</v>
      </c>
    </row>
    <row r="46" spans="1:3" ht="15" customHeight="1" x14ac:dyDescent="0.2">
      <c r="A46" s="105" t="s">
        <v>72</v>
      </c>
      <c r="B46" s="96">
        <v>2200</v>
      </c>
      <c r="C46" s="81">
        <f t="shared" si="1"/>
        <v>5.891757698786566E-3</v>
      </c>
    </row>
    <row r="47" spans="1:3" ht="15" customHeight="1" x14ac:dyDescent="0.2">
      <c r="A47" s="105" t="s">
        <v>65</v>
      </c>
      <c r="B47" s="96">
        <v>954</v>
      </c>
      <c r="C47" s="81">
        <f t="shared" si="1"/>
        <v>2.5548803839283564E-3</v>
      </c>
    </row>
    <row r="48" spans="1:3" ht="15" customHeight="1" x14ac:dyDescent="0.2">
      <c r="A48" s="105" t="s">
        <v>61</v>
      </c>
      <c r="B48" s="96">
        <v>899</v>
      </c>
      <c r="C48" s="81">
        <f t="shared" si="1"/>
        <v>2.4075864414586923E-3</v>
      </c>
    </row>
    <row r="49" spans="1:3" ht="15" customHeight="1" x14ac:dyDescent="0.2">
      <c r="A49" s="105" t="s">
        <v>63</v>
      </c>
      <c r="B49" s="96">
        <v>334</v>
      </c>
      <c r="C49" s="81">
        <f t="shared" si="1"/>
        <v>8.9447594154305136E-4</v>
      </c>
    </row>
    <row r="50" spans="1:3" ht="15" customHeight="1" x14ac:dyDescent="0.2">
      <c r="A50" s="105" t="s">
        <v>71</v>
      </c>
      <c r="B50" s="96">
        <v>293</v>
      </c>
      <c r="C50" s="81">
        <f t="shared" si="1"/>
        <v>7.8467500261111985E-4</v>
      </c>
    </row>
    <row r="51" spans="1:3" ht="15" customHeight="1" x14ac:dyDescent="0.2">
      <c r="A51" s="105" t="s">
        <v>62</v>
      </c>
      <c r="B51" s="96">
        <v>86</v>
      </c>
      <c r="C51" s="81">
        <f t="shared" si="1"/>
        <v>2.3031416458892939E-4</v>
      </c>
    </row>
    <row r="52" spans="1:3" ht="15" customHeight="1" x14ac:dyDescent="0.25">
      <c r="A52" s="105" t="s">
        <v>6</v>
      </c>
      <c r="B52" s="97">
        <f>SUM(B31:B51)</f>
        <v>373403</v>
      </c>
      <c r="C52" s="91">
        <v>1</v>
      </c>
    </row>
  </sheetData>
  <sortState xmlns:xlrd2="http://schemas.microsoft.com/office/spreadsheetml/2017/richdata2" ref="A31:C51">
    <sortCondition descending="1" ref="B31:B51"/>
  </sortState>
  <mergeCells count="2">
    <mergeCell ref="A5:A6"/>
    <mergeCell ref="B5:C5"/>
  </mergeCells>
  <phoneticPr fontId="16" type="noConversion"/>
  <conditionalFormatting sqref="C7:C27">
    <cfRule type="colorScale" priority="2">
      <colorScale>
        <cfvo type="min"/>
        <cfvo type="percentile" val="50"/>
        <cfvo type="max"/>
        <color rgb="FFF8696B"/>
        <color rgb="FFFCFCFF"/>
        <color rgb="FF5A8AC6"/>
      </colorScale>
    </cfRule>
  </conditionalFormatting>
  <conditionalFormatting sqref="C31:C51">
    <cfRule type="colorScale" priority="1">
      <colorScale>
        <cfvo type="min"/>
        <cfvo type="percentile" val="50"/>
        <cfvo type="max"/>
        <color rgb="FFF8696B"/>
        <color rgb="FFFCFCFF"/>
        <color rgb="FF5A8AC6"/>
      </colorScale>
    </cfRule>
  </conditionalFormatting>
  <pageMargins left="0.70866141732283472" right="0.70866141732283472" top="0.74803149606299213" bottom="0.74803149606299213" header="0.31496062992125984" footer="0.31496062992125984"/>
  <pageSetup scale="69" orientation="landscape" horizontalDpi="90" verticalDpi="9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19"/>
  <sheetViews>
    <sheetView workbookViewId="0">
      <selection sqref="A1:H20"/>
    </sheetView>
  </sheetViews>
  <sheetFormatPr baseColWidth="10" defaultColWidth="10.85546875" defaultRowHeight="15" customHeight="1" x14ac:dyDescent="0.25"/>
  <cols>
    <col min="1" max="1" width="22.85546875" style="1" customWidth="1"/>
    <col min="2" max="5" width="10.85546875" style="39"/>
    <col min="6" max="16384" width="10.85546875" style="1"/>
  </cols>
  <sheetData>
    <row r="1" spans="1:9" ht="15" customHeight="1" x14ac:dyDescent="0.25">
      <c r="A1" s="30" t="s">
        <v>191</v>
      </c>
    </row>
    <row r="2" spans="1:9" ht="15" customHeight="1" x14ac:dyDescent="0.25">
      <c r="A2" s="366" t="s">
        <v>169</v>
      </c>
      <c r="B2" s="366"/>
      <c r="C2" s="366"/>
      <c r="D2" s="366"/>
      <c r="E2" s="366"/>
      <c r="F2" s="366"/>
      <c r="G2" s="366"/>
      <c r="H2" s="366"/>
      <c r="I2" s="366"/>
    </row>
    <row r="3" spans="1:9" ht="33.75" customHeight="1" x14ac:dyDescent="0.25">
      <c r="A3" s="366"/>
      <c r="B3" s="366"/>
      <c r="C3" s="366"/>
      <c r="D3" s="366"/>
      <c r="E3" s="366"/>
      <c r="F3" s="366"/>
      <c r="G3" s="366"/>
      <c r="H3" s="366"/>
      <c r="I3" s="366"/>
    </row>
    <row r="4" spans="1:9" ht="15" customHeight="1" x14ac:dyDescent="0.25">
      <c r="A4" s="32" t="s">
        <v>229</v>
      </c>
    </row>
    <row r="5" spans="1:9" ht="15" customHeight="1" x14ac:dyDescent="0.25">
      <c r="A5" s="367" t="s">
        <v>92</v>
      </c>
      <c r="B5" s="354">
        <v>2023</v>
      </c>
      <c r="C5" s="354" t="s">
        <v>25</v>
      </c>
      <c r="D5" s="1"/>
      <c r="E5" s="1"/>
    </row>
    <row r="6" spans="1:9" ht="15" customHeight="1" x14ac:dyDescent="0.25">
      <c r="A6" s="367"/>
      <c r="B6" s="5" t="s">
        <v>4</v>
      </c>
      <c r="C6" s="5" t="s">
        <v>28</v>
      </c>
      <c r="D6" s="1"/>
      <c r="E6" s="1"/>
    </row>
    <row r="7" spans="1:9" ht="15" customHeight="1" x14ac:dyDescent="0.25">
      <c r="A7" s="121" t="s">
        <v>93</v>
      </c>
      <c r="B7" s="6">
        <v>17778</v>
      </c>
      <c r="C7" s="129">
        <f>B7/$B$18</f>
        <v>4.7610758349557983E-2</v>
      </c>
      <c r="D7" s="36"/>
      <c r="E7" s="1"/>
    </row>
    <row r="8" spans="1:9" ht="15" customHeight="1" x14ac:dyDescent="0.25">
      <c r="A8" s="121" t="s">
        <v>94</v>
      </c>
      <c r="B8" s="6">
        <v>93170</v>
      </c>
      <c r="C8" s="129">
        <f t="shared" ref="C8:C17" si="0">B8/$B$18</f>
        <v>0.24951593854361107</v>
      </c>
      <c r="D8" s="36"/>
      <c r="E8" s="1"/>
    </row>
    <row r="9" spans="1:9" ht="15" customHeight="1" x14ac:dyDescent="0.25">
      <c r="A9" s="121" t="s">
        <v>95</v>
      </c>
      <c r="B9" s="6">
        <v>25</v>
      </c>
      <c r="C9" s="129">
        <f t="shared" si="0"/>
        <v>6.6951792031665517E-5</v>
      </c>
      <c r="D9" s="36"/>
      <c r="E9" s="1"/>
    </row>
    <row r="10" spans="1:9" ht="15" customHeight="1" x14ac:dyDescent="0.25">
      <c r="A10" s="121" t="s">
        <v>96</v>
      </c>
      <c r="B10" s="6">
        <v>51832</v>
      </c>
      <c r="C10" s="129">
        <f t="shared" si="0"/>
        <v>0.1388098113834115</v>
      </c>
      <c r="D10" s="36"/>
      <c r="E10" s="1"/>
    </row>
    <row r="11" spans="1:9" ht="15" customHeight="1" x14ac:dyDescent="0.25">
      <c r="A11" s="121" t="s">
        <v>97</v>
      </c>
      <c r="B11" s="6">
        <v>66833</v>
      </c>
      <c r="C11" s="129">
        <f t="shared" si="0"/>
        <v>0.17898356467409207</v>
      </c>
      <c r="D11" s="36"/>
      <c r="E11" s="1"/>
    </row>
    <row r="12" spans="1:9" ht="15" customHeight="1" x14ac:dyDescent="0.25">
      <c r="A12" s="121" t="s">
        <v>98</v>
      </c>
      <c r="B12" s="6">
        <v>58</v>
      </c>
      <c r="C12" s="129">
        <f t="shared" si="0"/>
        <v>1.5532815751346401E-4</v>
      </c>
      <c r="D12" s="36"/>
      <c r="E12" s="1"/>
    </row>
    <row r="13" spans="1:9" ht="15" customHeight="1" x14ac:dyDescent="0.25">
      <c r="A13" s="121" t="s">
        <v>99</v>
      </c>
      <c r="B13" s="6">
        <v>1247</v>
      </c>
      <c r="C13" s="129">
        <f t="shared" si="0"/>
        <v>3.3395553865394759E-3</v>
      </c>
      <c r="D13" s="36"/>
      <c r="E13" s="1"/>
    </row>
    <row r="14" spans="1:9" ht="15" customHeight="1" x14ac:dyDescent="0.25">
      <c r="A14" s="121" t="s">
        <v>100</v>
      </c>
      <c r="B14" s="6">
        <v>5256</v>
      </c>
      <c r="C14" s="129">
        <f t="shared" si="0"/>
        <v>1.4075944756737358E-2</v>
      </c>
      <c r="D14" s="36"/>
      <c r="E14" s="1"/>
    </row>
    <row r="15" spans="1:9" ht="15" customHeight="1" x14ac:dyDescent="0.25">
      <c r="A15" s="121" t="s">
        <v>101</v>
      </c>
      <c r="B15" s="6">
        <v>85297</v>
      </c>
      <c r="C15" s="129">
        <f t="shared" si="0"/>
        <v>0.22843148019699897</v>
      </c>
      <c r="D15" s="36"/>
      <c r="E15" s="1"/>
    </row>
    <row r="16" spans="1:9" ht="15" customHeight="1" x14ac:dyDescent="0.25">
      <c r="A16" s="121" t="s">
        <v>102</v>
      </c>
      <c r="B16" s="6">
        <v>35839</v>
      </c>
      <c r="C16" s="129">
        <f t="shared" si="0"/>
        <v>9.5979410984914429E-2</v>
      </c>
      <c r="D16" s="36"/>
      <c r="E16" s="1"/>
    </row>
    <row r="17" spans="1:8" ht="15" customHeight="1" x14ac:dyDescent="0.25">
      <c r="A17" s="121" t="s">
        <v>103</v>
      </c>
      <c r="B17" s="6">
        <v>16068</v>
      </c>
      <c r="C17" s="129">
        <f t="shared" si="0"/>
        <v>4.3031255774592062E-2</v>
      </c>
      <c r="D17" s="36"/>
      <c r="E17" s="1"/>
    </row>
    <row r="18" spans="1:8" ht="15" customHeight="1" x14ac:dyDescent="0.25">
      <c r="A18" s="3" t="s">
        <v>6</v>
      </c>
      <c r="B18" s="6">
        <f>SUM(B7:B17)</f>
        <v>373403</v>
      </c>
      <c r="C18" s="129">
        <v>1</v>
      </c>
      <c r="D18" s="36"/>
      <c r="E18" s="1"/>
    </row>
    <row r="19" spans="1:8" ht="15" customHeight="1" x14ac:dyDescent="0.25">
      <c r="H19" s="36"/>
    </row>
  </sheetData>
  <mergeCells count="3">
    <mergeCell ref="A2:I3"/>
    <mergeCell ref="A5:A6"/>
    <mergeCell ref="B5:C5"/>
  </mergeCells>
  <phoneticPr fontId="16" type="noConversion"/>
  <pageMargins left="0.70866141732283472" right="0.70866141732283472" top="0.74803149606299213" bottom="0.74803149606299213" header="0.31496062992125984" footer="0.31496062992125984"/>
  <pageSetup scale="66" orientation="landscape" horizontalDpi="90" verticalDpi="9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E54A7-6F9B-4635-9459-337132DD9473}">
  <sheetPr>
    <pageSetUpPr fitToPage="1"/>
  </sheetPr>
  <dimension ref="A1:K46"/>
  <sheetViews>
    <sheetView workbookViewId="0">
      <selection activeCell="N7" sqref="N7"/>
    </sheetView>
  </sheetViews>
  <sheetFormatPr baseColWidth="10" defaultColWidth="10.85546875" defaultRowHeight="15" customHeight="1" x14ac:dyDescent="0.25"/>
  <cols>
    <col min="1" max="1" width="25.5703125" style="1" customWidth="1"/>
    <col min="2" max="11" width="10.85546875" style="39"/>
    <col min="12" max="16384" width="10.85546875" style="1"/>
  </cols>
  <sheetData>
    <row r="1" spans="1:11" ht="15" customHeight="1" x14ac:dyDescent="0.25">
      <c r="A1" s="30" t="s">
        <v>191</v>
      </c>
    </row>
    <row r="2" spans="1:11" ht="15" customHeight="1" x14ac:dyDescent="0.25">
      <c r="A2" s="30" t="s">
        <v>161</v>
      </c>
    </row>
    <row r="3" spans="1:11" ht="15" customHeight="1" x14ac:dyDescent="0.25">
      <c r="A3" s="30" t="s">
        <v>168</v>
      </c>
    </row>
    <row r="5" spans="1:11" ht="15" customHeight="1" x14ac:dyDescent="0.25">
      <c r="A5" s="32" t="s">
        <v>206</v>
      </c>
    </row>
    <row r="6" spans="1:11" ht="35.1" customHeight="1" x14ac:dyDescent="0.25">
      <c r="A6" s="353" t="s">
        <v>42</v>
      </c>
      <c r="B6" s="368" t="s">
        <v>104</v>
      </c>
      <c r="C6" s="357"/>
      <c r="D6" s="369" t="s">
        <v>105</v>
      </c>
      <c r="E6" s="368"/>
      <c r="F6" s="369" t="s">
        <v>106</v>
      </c>
      <c r="G6" s="368"/>
      <c r="H6" s="369" t="s">
        <v>107</v>
      </c>
      <c r="I6" s="368"/>
      <c r="J6" s="357" t="s">
        <v>6</v>
      </c>
      <c r="K6" s="357"/>
    </row>
    <row r="7" spans="1:11" ht="15" customHeight="1" x14ac:dyDescent="0.25">
      <c r="A7" s="353"/>
      <c r="B7" s="15" t="s">
        <v>4</v>
      </c>
      <c r="C7" s="5" t="s">
        <v>28</v>
      </c>
      <c r="D7" s="5" t="s">
        <v>4</v>
      </c>
      <c r="E7" s="5" t="s">
        <v>28</v>
      </c>
      <c r="F7" s="5" t="s">
        <v>4</v>
      </c>
      <c r="G7" s="5" t="s">
        <v>28</v>
      </c>
      <c r="H7" s="5" t="s">
        <v>4</v>
      </c>
      <c r="I7" s="5" t="s">
        <v>28</v>
      </c>
      <c r="J7" s="5" t="s">
        <v>4</v>
      </c>
      <c r="K7" s="5" t="s">
        <v>28</v>
      </c>
    </row>
    <row r="8" spans="1:11" ht="15" customHeight="1" x14ac:dyDescent="0.25">
      <c r="A8" s="3" t="s">
        <v>43</v>
      </c>
      <c r="B8" s="31">
        <v>1279</v>
      </c>
      <c r="C8" s="16">
        <f>B8/$J$8</f>
        <v>0.95661929693343306</v>
      </c>
      <c r="D8" s="31">
        <v>12</v>
      </c>
      <c r="E8" s="16">
        <f t="shared" ref="E8:E25" si="0">D8/$J8</f>
        <v>8.9753178758414359E-3</v>
      </c>
      <c r="F8" s="31">
        <v>16</v>
      </c>
      <c r="G8" s="16">
        <f t="shared" ref="G8:G25" si="1">F8/$J8</f>
        <v>1.1967090501121914E-2</v>
      </c>
      <c r="H8" s="31">
        <v>30</v>
      </c>
      <c r="I8" s="16">
        <f>H8/$J8</f>
        <v>2.243829468960359E-2</v>
      </c>
      <c r="J8" s="31">
        <f t="shared" ref="J8:J24" si="2">B8+D8+F8+H8</f>
        <v>1337</v>
      </c>
      <c r="K8" s="43">
        <v>1</v>
      </c>
    </row>
    <row r="9" spans="1:11" ht="15" customHeight="1" x14ac:dyDescent="0.25">
      <c r="A9" s="3" t="s">
        <v>44</v>
      </c>
      <c r="B9" s="31">
        <v>779</v>
      </c>
      <c r="C9" s="16">
        <f t="shared" ref="C9:C25" si="3">B9/J9</f>
        <v>0.92738095238095242</v>
      </c>
      <c r="D9" s="31">
        <v>18</v>
      </c>
      <c r="E9" s="16">
        <f t="shared" si="0"/>
        <v>2.1428571428571429E-2</v>
      </c>
      <c r="F9" s="31">
        <v>10</v>
      </c>
      <c r="G9" s="16">
        <f t="shared" si="1"/>
        <v>1.1904761904761904E-2</v>
      </c>
      <c r="H9" s="31">
        <v>33</v>
      </c>
      <c r="I9" s="16">
        <f t="shared" ref="I9:I25" si="4">H9/$J9</f>
        <v>3.9285714285714285E-2</v>
      </c>
      <c r="J9" s="31">
        <f t="shared" si="2"/>
        <v>840</v>
      </c>
      <c r="K9" s="43">
        <v>1</v>
      </c>
    </row>
    <row r="10" spans="1:11" ht="15" customHeight="1" x14ac:dyDescent="0.25">
      <c r="A10" s="3" t="s">
        <v>45</v>
      </c>
      <c r="B10" s="31">
        <v>2660</v>
      </c>
      <c r="C10" s="16">
        <f t="shared" si="3"/>
        <v>0.91252144082332765</v>
      </c>
      <c r="D10" s="31">
        <v>158</v>
      </c>
      <c r="E10" s="16">
        <f t="shared" si="0"/>
        <v>5.4202401372212695E-2</v>
      </c>
      <c r="F10" s="31">
        <v>53</v>
      </c>
      <c r="G10" s="16">
        <f t="shared" si="1"/>
        <v>1.8181818181818181E-2</v>
      </c>
      <c r="H10" s="31">
        <v>44</v>
      </c>
      <c r="I10" s="16">
        <f t="shared" si="4"/>
        <v>1.509433962264151E-2</v>
      </c>
      <c r="J10" s="31">
        <f t="shared" si="2"/>
        <v>2915</v>
      </c>
      <c r="K10" s="43">
        <v>1</v>
      </c>
    </row>
    <row r="11" spans="1:11" ht="15" customHeight="1" x14ac:dyDescent="0.25">
      <c r="A11" s="3" t="s">
        <v>46</v>
      </c>
      <c r="B11" s="31">
        <v>893</v>
      </c>
      <c r="C11" s="16">
        <f t="shared" si="3"/>
        <v>0.97809419496166483</v>
      </c>
      <c r="D11" s="31">
        <v>8</v>
      </c>
      <c r="E11" s="16">
        <f t="shared" si="0"/>
        <v>8.7623220153340634E-3</v>
      </c>
      <c r="F11" s="31">
        <v>6</v>
      </c>
      <c r="G11" s="16">
        <f t="shared" si="1"/>
        <v>6.5717415115005475E-3</v>
      </c>
      <c r="H11" s="31">
        <v>6</v>
      </c>
      <c r="I11" s="16">
        <f t="shared" si="4"/>
        <v>6.5717415115005475E-3</v>
      </c>
      <c r="J11" s="31">
        <f t="shared" si="2"/>
        <v>913</v>
      </c>
      <c r="K11" s="43">
        <v>1</v>
      </c>
    </row>
    <row r="12" spans="1:11" ht="15" customHeight="1" x14ac:dyDescent="0.25">
      <c r="A12" s="3" t="s">
        <v>47</v>
      </c>
      <c r="B12" s="31">
        <v>1591</v>
      </c>
      <c r="C12" s="16">
        <f t="shared" si="3"/>
        <v>0.95041816009557945</v>
      </c>
      <c r="D12" s="31">
        <v>38</v>
      </c>
      <c r="E12" s="16">
        <f t="shared" si="0"/>
        <v>2.2700119474313024E-2</v>
      </c>
      <c r="F12" s="31">
        <v>19</v>
      </c>
      <c r="G12" s="16">
        <f t="shared" si="1"/>
        <v>1.1350059737156512E-2</v>
      </c>
      <c r="H12" s="31">
        <v>26</v>
      </c>
      <c r="I12" s="16">
        <f t="shared" si="4"/>
        <v>1.5531660692951015E-2</v>
      </c>
      <c r="J12" s="31">
        <f t="shared" si="2"/>
        <v>1674</v>
      </c>
      <c r="K12" s="43">
        <v>1</v>
      </c>
    </row>
    <row r="13" spans="1:11" ht="15" customHeight="1" x14ac:dyDescent="0.25">
      <c r="A13" s="3" t="s">
        <v>48</v>
      </c>
      <c r="B13" s="31">
        <v>7889</v>
      </c>
      <c r="C13" s="16">
        <f t="shared" si="3"/>
        <v>0.92942978322337422</v>
      </c>
      <c r="D13" s="31">
        <v>438</v>
      </c>
      <c r="E13" s="16">
        <f t="shared" si="0"/>
        <v>5.1602262016965127E-2</v>
      </c>
      <c r="F13" s="31">
        <v>59</v>
      </c>
      <c r="G13" s="16">
        <f t="shared" si="1"/>
        <v>6.9509896324222433E-3</v>
      </c>
      <c r="H13" s="31">
        <v>102</v>
      </c>
      <c r="I13" s="16">
        <f t="shared" si="4"/>
        <v>1.2016965127238455E-2</v>
      </c>
      <c r="J13" s="31">
        <f t="shared" si="2"/>
        <v>8488</v>
      </c>
      <c r="K13" s="43">
        <v>1</v>
      </c>
    </row>
    <row r="14" spans="1:11" ht="15" customHeight="1" x14ac:dyDescent="0.25">
      <c r="A14" s="3" t="s">
        <v>49</v>
      </c>
      <c r="B14" s="31">
        <v>5559</v>
      </c>
      <c r="C14" s="16">
        <f t="shared" si="3"/>
        <v>0.97389628591450594</v>
      </c>
      <c r="D14" s="31">
        <v>69</v>
      </c>
      <c r="E14" s="16">
        <f t="shared" si="0"/>
        <v>1.2088297126839523E-2</v>
      </c>
      <c r="F14" s="31">
        <v>30</v>
      </c>
      <c r="G14" s="16">
        <f t="shared" si="1"/>
        <v>5.2557813594954449E-3</v>
      </c>
      <c r="H14" s="31">
        <v>50</v>
      </c>
      <c r="I14" s="16">
        <f t="shared" si="4"/>
        <v>8.7596355991590748E-3</v>
      </c>
      <c r="J14" s="31">
        <f t="shared" si="2"/>
        <v>5708</v>
      </c>
      <c r="K14" s="43">
        <v>1</v>
      </c>
    </row>
    <row r="15" spans="1:11" ht="15" customHeight="1" x14ac:dyDescent="0.25">
      <c r="A15" s="3" t="s">
        <v>50</v>
      </c>
      <c r="B15" s="31">
        <v>1005</v>
      </c>
      <c r="C15" s="16">
        <f t="shared" si="3"/>
        <v>0.93141797961075068</v>
      </c>
      <c r="D15" s="31">
        <v>22</v>
      </c>
      <c r="E15" s="16">
        <f t="shared" si="0"/>
        <v>2.0389249304911955E-2</v>
      </c>
      <c r="F15" s="31">
        <v>21</v>
      </c>
      <c r="G15" s="16">
        <f t="shared" si="1"/>
        <v>1.9462465245597776E-2</v>
      </c>
      <c r="H15" s="31">
        <v>31</v>
      </c>
      <c r="I15" s="16">
        <f t="shared" si="4"/>
        <v>2.8730305838739572E-2</v>
      </c>
      <c r="J15" s="31">
        <f t="shared" si="2"/>
        <v>1079</v>
      </c>
      <c r="K15" s="43">
        <v>1</v>
      </c>
    </row>
    <row r="16" spans="1:11" ht="15" customHeight="1" x14ac:dyDescent="0.25">
      <c r="A16" s="3" t="s">
        <v>140</v>
      </c>
      <c r="B16" s="31">
        <v>1179</v>
      </c>
      <c r="C16" s="16">
        <f t="shared" si="3"/>
        <v>0.96718621821164885</v>
      </c>
      <c r="D16" s="31">
        <v>14</v>
      </c>
      <c r="E16" s="16">
        <f t="shared" si="0"/>
        <v>1.1484823625922888E-2</v>
      </c>
      <c r="F16" s="31">
        <v>8</v>
      </c>
      <c r="G16" s="16">
        <f t="shared" si="1"/>
        <v>6.5627563576702219E-3</v>
      </c>
      <c r="H16" s="31">
        <v>18</v>
      </c>
      <c r="I16" s="16">
        <f t="shared" si="4"/>
        <v>1.4766201804757998E-2</v>
      </c>
      <c r="J16" s="31">
        <f t="shared" si="2"/>
        <v>1219</v>
      </c>
      <c r="K16" s="43">
        <v>1</v>
      </c>
    </row>
    <row r="17" spans="1:11" ht="15" customHeight="1" x14ac:dyDescent="0.25">
      <c r="A17" s="3" t="s">
        <v>51</v>
      </c>
      <c r="B17" s="31">
        <v>4433</v>
      </c>
      <c r="C17" s="16">
        <f t="shared" si="3"/>
        <v>0.97923569692953394</v>
      </c>
      <c r="D17" s="31">
        <v>33</v>
      </c>
      <c r="E17" s="16">
        <f t="shared" si="0"/>
        <v>7.2895957587806497E-3</v>
      </c>
      <c r="F17" s="31">
        <v>21</v>
      </c>
      <c r="G17" s="16">
        <f t="shared" si="1"/>
        <v>4.6388336646785953E-3</v>
      </c>
      <c r="H17" s="31">
        <v>40</v>
      </c>
      <c r="I17" s="16">
        <f t="shared" si="4"/>
        <v>8.8358736470068484E-3</v>
      </c>
      <c r="J17" s="31">
        <f t="shared" si="2"/>
        <v>4527</v>
      </c>
      <c r="K17" s="43">
        <v>1</v>
      </c>
    </row>
    <row r="18" spans="1:11" ht="15" customHeight="1" x14ac:dyDescent="0.25">
      <c r="A18" s="3" t="s">
        <v>52</v>
      </c>
      <c r="B18" s="31">
        <v>2316</v>
      </c>
      <c r="C18" s="16">
        <f t="shared" si="3"/>
        <v>0.99143835616438358</v>
      </c>
      <c r="D18" s="31">
        <v>4</v>
      </c>
      <c r="E18" s="16">
        <f t="shared" si="0"/>
        <v>1.7123287671232876E-3</v>
      </c>
      <c r="F18" s="31">
        <v>4</v>
      </c>
      <c r="G18" s="16">
        <f t="shared" si="1"/>
        <v>1.7123287671232876E-3</v>
      </c>
      <c r="H18" s="31">
        <v>12</v>
      </c>
      <c r="I18" s="16">
        <f t="shared" si="4"/>
        <v>5.1369863013698627E-3</v>
      </c>
      <c r="J18" s="31">
        <f t="shared" si="2"/>
        <v>2336</v>
      </c>
      <c r="K18" s="43">
        <v>1</v>
      </c>
    </row>
    <row r="19" spans="1:11" ht="15" customHeight="1" x14ac:dyDescent="0.25">
      <c r="A19" s="3" t="s">
        <v>53</v>
      </c>
      <c r="B19" s="31">
        <v>1031</v>
      </c>
      <c r="C19" s="16">
        <f t="shared" si="3"/>
        <v>0.98097050428163657</v>
      </c>
      <c r="D19" s="31">
        <v>6</v>
      </c>
      <c r="E19" s="16">
        <f t="shared" si="0"/>
        <v>5.708848715509039E-3</v>
      </c>
      <c r="F19" s="31">
        <v>6</v>
      </c>
      <c r="G19" s="16">
        <f t="shared" si="1"/>
        <v>5.708848715509039E-3</v>
      </c>
      <c r="H19" s="31">
        <v>8</v>
      </c>
      <c r="I19" s="16">
        <f t="shared" si="4"/>
        <v>7.6117982873453857E-3</v>
      </c>
      <c r="J19" s="31">
        <f t="shared" si="2"/>
        <v>1051</v>
      </c>
      <c r="K19" s="43">
        <v>1</v>
      </c>
    </row>
    <row r="20" spans="1:11" ht="15" customHeight="1" x14ac:dyDescent="0.25">
      <c r="A20" s="3" t="s">
        <v>54</v>
      </c>
      <c r="B20" s="31">
        <v>3116</v>
      </c>
      <c r="C20" s="16">
        <f t="shared" si="3"/>
        <v>0.9898348157560356</v>
      </c>
      <c r="D20" s="31">
        <v>14</v>
      </c>
      <c r="E20" s="16">
        <f t="shared" si="0"/>
        <v>4.4472681067344345E-3</v>
      </c>
      <c r="F20" s="31">
        <v>11</v>
      </c>
      <c r="G20" s="16">
        <f t="shared" si="1"/>
        <v>3.4942820838627701E-3</v>
      </c>
      <c r="H20" s="31">
        <v>7</v>
      </c>
      <c r="I20" s="16">
        <f t="shared" si="4"/>
        <v>2.2236340533672173E-3</v>
      </c>
      <c r="J20" s="31">
        <f t="shared" si="2"/>
        <v>3148</v>
      </c>
      <c r="K20" s="43">
        <v>1</v>
      </c>
    </row>
    <row r="21" spans="1:11" ht="15" customHeight="1" x14ac:dyDescent="0.25">
      <c r="A21" s="3" t="s">
        <v>55</v>
      </c>
      <c r="B21" s="31">
        <v>400</v>
      </c>
      <c r="C21" s="16">
        <f t="shared" si="3"/>
        <v>0.99750623441396513</v>
      </c>
      <c r="D21" s="31">
        <v>1</v>
      </c>
      <c r="E21" s="16">
        <f t="shared" si="0"/>
        <v>2.4937655860349127E-3</v>
      </c>
      <c r="F21" s="31">
        <v>0</v>
      </c>
      <c r="G21" s="16">
        <f t="shared" si="1"/>
        <v>0</v>
      </c>
      <c r="H21" s="31">
        <v>0</v>
      </c>
      <c r="I21" s="16">
        <f t="shared" si="4"/>
        <v>0</v>
      </c>
      <c r="J21" s="31">
        <f t="shared" si="2"/>
        <v>401</v>
      </c>
      <c r="K21" s="43">
        <v>1</v>
      </c>
    </row>
    <row r="22" spans="1:11" ht="15" customHeight="1" x14ac:dyDescent="0.25">
      <c r="A22" s="3" t="s">
        <v>56</v>
      </c>
      <c r="B22" s="31">
        <v>173</v>
      </c>
      <c r="C22" s="16">
        <f t="shared" si="3"/>
        <v>1</v>
      </c>
      <c r="D22" s="31">
        <v>0</v>
      </c>
      <c r="E22" s="16">
        <f t="shared" si="0"/>
        <v>0</v>
      </c>
      <c r="F22" s="31">
        <v>0</v>
      </c>
      <c r="G22" s="16">
        <f t="shared" si="1"/>
        <v>0</v>
      </c>
      <c r="H22" s="31">
        <v>0</v>
      </c>
      <c r="I22" s="16">
        <f t="shared" si="4"/>
        <v>0</v>
      </c>
      <c r="J22" s="31">
        <f t="shared" si="2"/>
        <v>173</v>
      </c>
      <c r="K22" s="43">
        <v>1</v>
      </c>
    </row>
    <row r="23" spans="1:11" ht="15" customHeight="1" x14ac:dyDescent="0.25">
      <c r="A23" s="3" t="s">
        <v>108</v>
      </c>
      <c r="B23" s="31">
        <v>7291</v>
      </c>
      <c r="C23" s="16">
        <f t="shared" si="3"/>
        <v>0.97058040468583595</v>
      </c>
      <c r="D23" s="31">
        <v>82</v>
      </c>
      <c r="E23" s="16">
        <f t="shared" si="0"/>
        <v>1.0915867944621939E-2</v>
      </c>
      <c r="F23" s="31">
        <v>38</v>
      </c>
      <c r="G23" s="16">
        <f t="shared" si="1"/>
        <v>5.0585729499467522E-3</v>
      </c>
      <c r="H23" s="31">
        <v>101</v>
      </c>
      <c r="I23" s="16">
        <f t="shared" si="4"/>
        <v>1.3445154419595314E-2</v>
      </c>
      <c r="J23" s="31">
        <f t="shared" si="2"/>
        <v>7512</v>
      </c>
      <c r="K23" s="43">
        <v>1</v>
      </c>
    </row>
    <row r="24" spans="1:11" ht="15" customHeight="1" x14ac:dyDescent="0.25">
      <c r="A24" s="3" t="s">
        <v>109</v>
      </c>
      <c r="B24" s="31">
        <v>10773</v>
      </c>
      <c r="C24" s="16">
        <f t="shared" si="3"/>
        <v>0.9746675110829639</v>
      </c>
      <c r="D24" s="31">
        <v>86</v>
      </c>
      <c r="E24" s="16">
        <f t="shared" si="0"/>
        <v>7.7806930245182303E-3</v>
      </c>
      <c r="F24" s="31">
        <v>62</v>
      </c>
      <c r="G24" s="16">
        <f t="shared" si="1"/>
        <v>5.6093368316294219E-3</v>
      </c>
      <c r="H24" s="31">
        <v>132</v>
      </c>
      <c r="I24" s="16">
        <f t="shared" si="4"/>
        <v>1.1942459060888446E-2</v>
      </c>
      <c r="J24" s="31">
        <f t="shared" si="2"/>
        <v>11053</v>
      </c>
      <c r="K24" s="43">
        <v>1</v>
      </c>
    </row>
    <row r="25" spans="1:11" ht="15" customHeight="1" x14ac:dyDescent="0.25">
      <c r="A25" s="3" t="s">
        <v>6</v>
      </c>
      <c r="B25" s="31">
        <f>SUM(B8:B24)</f>
        <v>52367</v>
      </c>
      <c r="C25" s="16">
        <f t="shared" si="3"/>
        <v>0.96308897634899038</v>
      </c>
      <c r="D25" s="31">
        <f>SUM(D8:D24)</f>
        <v>1003</v>
      </c>
      <c r="E25" s="16">
        <f t="shared" si="0"/>
        <v>1.8446316254092029E-2</v>
      </c>
      <c r="F25" s="31">
        <f>SUM(F8:F24)</f>
        <v>364</v>
      </c>
      <c r="G25" s="16">
        <f t="shared" si="1"/>
        <v>6.6943759885239266E-3</v>
      </c>
      <c r="H25" s="31">
        <f>SUM(H8:H24)</f>
        <v>640</v>
      </c>
      <c r="I25" s="16">
        <f t="shared" si="4"/>
        <v>1.1770331408393718E-2</v>
      </c>
      <c r="J25" s="31">
        <f>SUM(J8:J24)</f>
        <v>54374</v>
      </c>
      <c r="K25" s="43">
        <v>1</v>
      </c>
    </row>
    <row r="26" spans="1:11" ht="15" customHeight="1" x14ac:dyDescent="0.25">
      <c r="D26" s="42"/>
      <c r="E26" s="42"/>
      <c r="F26" s="42"/>
      <c r="G26" s="42"/>
      <c r="H26" s="42"/>
    </row>
    <row r="27" spans="1:11" ht="33" customHeight="1" x14ac:dyDescent="0.25">
      <c r="A27" s="353" t="s">
        <v>42</v>
      </c>
      <c r="B27" s="368" t="s">
        <v>104</v>
      </c>
      <c r="C27" s="357"/>
      <c r="D27" s="369" t="s">
        <v>105</v>
      </c>
      <c r="E27" s="368"/>
      <c r="F27" s="369" t="s">
        <v>106</v>
      </c>
      <c r="G27" s="368"/>
      <c r="H27" s="369" t="s">
        <v>107</v>
      </c>
      <c r="I27" s="368"/>
      <c r="J27" s="357" t="s">
        <v>6</v>
      </c>
      <c r="K27" s="357"/>
    </row>
    <row r="28" spans="1:11" ht="15" customHeight="1" x14ac:dyDescent="0.25">
      <c r="A28" s="353"/>
      <c r="B28" s="15" t="s">
        <v>4</v>
      </c>
      <c r="C28" s="5" t="s">
        <v>28</v>
      </c>
      <c r="D28" s="5" t="s">
        <v>4</v>
      </c>
      <c r="E28" s="5" t="s">
        <v>28</v>
      </c>
      <c r="F28" s="5" t="s">
        <v>4</v>
      </c>
      <c r="G28" s="5" t="s">
        <v>28</v>
      </c>
      <c r="H28" s="5" t="s">
        <v>4</v>
      </c>
      <c r="I28" s="5" t="s">
        <v>28</v>
      </c>
      <c r="J28" s="5" t="s">
        <v>4</v>
      </c>
      <c r="K28" s="5" t="s">
        <v>28</v>
      </c>
    </row>
    <row r="29" spans="1:11" ht="15" customHeight="1" x14ac:dyDescent="0.25">
      <c r="A29" s="3" t="s">
        <v>43</v>
      </c>
      <c r="B29" s="31">
        <v>1279</v>
      </c>
      <c r="C29" s="16">
        <f>B29/$J$8</f>
        <v>0.95661929693343306</v>
      </c>
      <c r="D29" s="31">
        <v>15</v>
      </c>
      <c r="E29" s="16">
        <f t="shared" ref="E29:E46" si="5">D29/$J29</f>
        <v>1.1278195488721804E-2</v>
      </c>
      <c r="F29" s="31">
        <v>26</v>
      </c>
      <c r="G29" s="16">
        <f t="shared" ref="G29:G46" si="6">F29/$J29</f>
        <v>1.9548872180451128E-2</v>
      </c>
      <c r="H29" s="31">
        <v>10</v>
      </c>
      <c r="I29" s="16">
        <f>H29/$J29</f>
        <v>7.5187969924812026E-3</v>
      </c>
      <c r="J29" s="31">
        <f t="shared" ref="J29:J45" si="7">B29+D29+F29+H29</f>
        <v>1330</v>
      </c>
      <c r="K29" s="43">
        <v>1</v>
      </c>
    </row>
    <row r="30" spans="1:11" ht="15" customHeight="1" x14ac:dyDescent="0.25">
      <c r="A30" s="3" t="s">
        <v>44</v>
      </c>
      <c r="B30" s="31">
        <v>779</v>
      </c>
      <c r="C30" s="16">
        <f t="shared" ref="C30:C46" si="8">B30/J30</f>
        <v>0.92080378250591022</v>
      </c>
      <c r="D30" s="31">
        <v>10</v>
      </c>
      <c r="E30" s="16">
        <f t="shared" si="5"/>
        <v>1.1820330969267139E-2</v>
      </c>
      <c r="F30" s="31">
        <v>41</v>
      </c>
      <c r="G30" s="16">
        <f t="shared" si="6"/>
        <v>4.8463356973995272E-2</v>
      </c>
      <c r="H30" s="31">
        <v>16</v>
      </c>
      <c r="I30" s="16">
        <f t="shared" ref="I30:I46" si="9">H30/$J30</f>
        <v>1.8912529550827423E-2</v>
      </c>
      <c r="J30" s="31">
        <f t="shared" si="7"/>
        <v>846</v>
      </c>
      <c r="K30" s="43">
        <v>1</v>
      </c>
    </row>
    <row r="31" spans="1:11" ht="15" customHeight="1" x14ac:dyDescent="0.25">
      <c r="A31" s="3" t="s">
        <v>45</v>
      </c>
      <c r="B31" s="31">
        <v>2660</v>
      </c>
      <c r="C31" s="16">
        <f t="shared" si="8"/>
        <v>0.92233009708737868</v>
      </c>
      <c r="D31" s="31">
        <v>97</v>
      </c>
      <c r="E31" s="16">
        <f t="shared" si="5"/>
        <v>3.363384188626907E-2</v>
      </c>
      <c r="F31" s="31">
        <v>117</v>
      </c>
      <c r="G31" s="16">
        <f t="shared" si="6"/>
        <v>4.0568654646324552E-2</v>
      </c>
      <c r="H31" s="31">
        <v>10</v>
      </c>
      <c r="I31" s="16">
        <f t="shared" si="9"/>
        <v>3.4674063800277394E-3</v>
      </c>
      <c r="J31" s="31">
        <f t="shared" si="7"/>
        <v>2884</v>
      </c>
      <c r="K31" s="43">
        <v>1</v>
      </c>
    </row>
    <row r="32" spans="1:11" ht="15" customHeight="1" x14ac:dyDescent="0.25">
      <c r="A32" s="3" t="s">
        <v>46</v>
      </c>
      <c r="B32" s="31">
        <v>893</v>
      </c>
      <c r="C32" s="16">
        <f t="shared" si="8"/>
        <v>0.97065217391304348</v>
      </c>
      <c r="D32" s="31">
        <v>11</v>
      </c>
      <c r="E32" s="16">
        <f t="shared" si="5"/>
        <v>1.1956521739130435E-2</v>
      </c>
      <c r="F32" s="31">
        <v>13</v>
      </c>
      <c r="G32" s="16">
        <f t="shared" si="6"/>
        <v>1.4130434782608696E-2</v>
      </c>
      <c r="H32" s="31">
        <v>3</v>
      </c>
      <c r="I32" s="16">
        <f t="shared" si="9"/>
        <v>3.2608695652173911E-3</v>
      </c>
      <c r="J32" s="31">
        <f t="shared" si="7"/>
        <v>920</v>
      </c>
      <c r="K32" s="43">
        <v>1</v>
      </c>
    </row>
    <row r="33" spans="1:11" ht="15" customHeight="1" x14ac:dyDescent="0.25">
      <c r="A33" s="3" t="s">
        <v>47</v>
      </c>
      <c r="B33" s="31">
        <v>1591</v>
      </c>
      <c r="C33" s="16">
        <f t="shared" si="8"/>
        <v>0.95901145268233878</v>
      </c>
      <c r="D33" s="31">
        <v>44</v>
      </c>
      <c r="E33" s="16">
        <f t="shared" si="5"/>
        <v>2.6522001205545511E-2</v>
      </c>
      <c r="F33" s="31">
        <v>24</v>
      </c>
      <c r="G33" s="16">
        <f t="shared" si="6"/>
        <v>1.4466546112115732E-2</v>
      </c>
      <c r="H33" s="31">
        <v>0</v>
      </c>
      <c r="I33" s="16">
        <f t="shared" si="9"/>
        <v>0</v>
      </c>
      <c r="J33" s="31">
        <f t="shared" si="7"/>
        <v>1659</v>
      </c>
      <c r="K33" s="43">
        <v>1</v>
      </c>
    </row>
    <row r="34" spans="1:11" ht="15" customHeight="1" x14ac:dyDescent="0.25">
      <c r="A34" s="3" t="s">
        <v>48</v>
      </c>
      <c r="B34" s="31">
        <v>7889</v>
      </c>
      <c r="C34" s="16">
        <f t="shared" si="8"/>
        <v>0.94990969295605054</v>
      </c>
      <c r="D34" s="31">
        <v>270</v>
      </c>
      <c r="E34" s="16">
        <f t="shared" si="5"/>
        <v>3.2510535821794098E-2</v>
      </c>
      <c r="F34" s="31">
        <v>107</v>
      </c>
      <c r="G34" s="16">
        <f t="shared" si="6"/>
        <v>1.288380493678507E-2</v>
      </c>
      <c r="H34" s="31">
        <v>39</v>
      </c>
      <c r="I34" s="16">
        <f t="shared" si="9"/>
        <v>4.6959662853702589E-3</v>
      </c>
      <c r="J34" s="31">
        <f t="shared" si="7"/>
        <v>8305</v>
      </c>
      <c r="K34" s="43">
        <v>1</v>
      </c>
    </row>
    <row r="35" spans="1:11" ht="15" customHeight="1" x14ac:dyDescent="0.25">
      <c r="A35" s="3" t="s">
        <v>49</v>
      </c>
      <c r="B35" s="31">
        <v>5559</v>
      </c>
      <c r="C35" s="16">
        <f t="shared" si="8"/>
        <v>0.97253324002799157</v>
      </c>
      <c r="D35" s="31">
        <v>65</v>
      </c>
      <c r="E35" s="16">
        <f t="shared" si="5"/>
        <v>1.1371588523442968E-2</v>
      </c>
      <c r="F35" s="31">
        <v>67</v>
      </c>
      <c r="G35" s="16">
        <f t="shared" si="6"/>
        <v>1.1721483554933521E-2</v>
      </c>
      <c r="H35" s="31">
        <v>25</v>
      </c>
      <c r="I35" s="16">
        <f t="shared" si="9"/>
        <v>4.37368789363191E-3</v>
      </c>
      <c r="J35" s="31">
        <f t="shared" si="7"/>
        <v>5716</v>
      </c>
      <c r="K35" s="43">
        <v>1</v>
      </c>
    </row>
    <row r="36" spans="1:11" ht="15" customHeight="1" x14ac:dyDescent="0.25">
      <c r="A36" s="3" t="s">
        <v>50</v>
      </c>
      <c r="B36" s="31">
        <v>1005</v>
      </c>
      <c r="C36" s="16">
        <f t="shared" si="8"/>
        <v>0.93837535014005602</v>
      </c>
      <c r="D36" s="31">
        <v>16</v>
      </c>
      <c r="E36" s="16">
        <f t="shared" si="5"/>
        <v>1.4939309056956116E-2</v>
      </c>
      <c r="F36" s="31">
        <v>34</v>
      </c>
      <c r="G36" s="16">
        <f t="shared" si="6"/>
        <v>3.1746031746031744E-2</v>
      </c>
      <c r="H36" s="31">
        <v>16</v>
      </c>
      <c r="I36" s="16">
        <f t="shared" si="9"/>
        <v>1.4939309056956116E-2</v>
      </c>
      <c r="J36" s="31">
        <f t="shared" si="7"/>
        <v>1071</v>
      </c>
      <c r="K36" s="43">
        <v>1</v>
      </c>
    </row>
    <row r="37" spans="1:11" ht="15" customHeight="1" x14ac:dyDescent="0.25">
      <c r="A37" s="3" t="s">
        <v>140</v>
      </c>
      <c r="B37" s="31">
        <v>1179</v>
      </c>
      <c r="C37" s="16">
        <f t="shared" si="8"/>
        <v>0.97599337748344372</v>
      </c>
      <c r="D37" s="31">
        <v>9</v>
      </c>
      <c r="E37" s="16">
        <f t="shared" si="5"/>
        <v>7.4503311258278145E-3</v>
      </c>
      <c r="F37" s="31">
        <v>10</v>
      </c>
      <c r="G37" s="16">
        <f t="shared" si="6"/>
        <v>8.2781456953642391E-3</v>
      </c>
      <c r="H37" s="31">
        <v>10</v>
      </c>
      <c r="I37" s="16">
        <f t="shared" si="9"/>
        <v>8.2781456953642391E-3</v>
      </c>
      <c r="J37" s="31">
        <f t="shared" si="7"/>
        <v>1208</v>
      </c>
      <c r="K37" s="43">
        <v>1</v>
      </c>
    </row>
    <row r="38" spans="1:11" ht="15" customHeight="1" x14ac:dyDescent="0.25">
      <c r="A38" s="3" t="s">
        <v>51</v>
      </c>
      <c r="B38" s="31">
        <v>4433</v>
      </c>
      <c r="C38" s="16">
        <f t="shared" si="8"/>
        <v>0.97880326782954297</v>
      </c>
      <c r="D38" s="31">
        <v>33</v>
      </c>
      <c r="E38" s="16">
        <f t="shared" si="5"/>
        <v>7.2863766835946121E-3</v>
      </c>
      <c r="F38" s="31">
        <v>48</v>
      </c>
      <c r="G38" s="16">
        <f t="shared" si="6"/>
        <v>1.0598366085228527E-2</v>
      </c>
      <c r="H38" s="31">
        <v>15</v>
      </c>
      <c r="I38" s="16">
        <f t="shared" si="9"/>
        <v>3.3119894016339149E-3</v>
      </c>
      <c r="J38" s="31">
        <f t="shared" si="7"/>
        <v>4529</v>
      </c>
      <c r="K38" s="43">
        <v>1</v>
      </c>
    </row>
    <row r="39" spans="1:11" ht="15" customHeight="1" x14ac:dyDescent="0.25">
      <c r="A39" s="3" t="s">
        <v>52</v>
      </c>
      <c r="B39" s="31">
        <v>2316</v>
      </c>
      <c r="C39" s="16">
        <f t="shared" si="8"/>
        <v>0.98679164891350657</v>
      </c>
      <c r="D39" s="31">
        <v>9</v>
      </c>
      <c r="E39" s="16">
        <f t="shared" si="5"/>
        <v>3.8346825734980826E-3</v>
      </c>
      <c r="F39" s="31">
        <v>16</v>
      </c>
      <c r="G39" s="16">
        <f t="shared" si="6"/>
        <v>6.8172134639965911E-3</v>
      </c>
      <c r="H39" s="31">
        <v>6</v>
      </c>
      <c r="I39" s="16">
        <f t="shared" si="9"/>
        <v>2.5564550489987218E-3</v>
      </c>
      <c r="J39" s="31">
        <f t="shared" si="7"/>
        <v>2347</v>
      </c>
      <c r="K39" s="43">
        <v>1</v>
      </c>
    </row>
    <row r="40" spans="1:11" ht="15" customHeight="1" x14ac:dyDescent="0.25">
      <c r="A40" s="3" t="s">
        <v>53</v>
      </c>
      <c r="B40" s="31">
        <v>1031</v>
      </c>
      <c r="C40" s="16">
        <f t="shared" si="8"/>
        <v>0.98284080076263103</v>
      </c>
      <c r="D40" s="31">
        <v>5</v>
      </c>
      <c r="E40" s="16">
        <f t="shared" si="5"/>
        <v>4.7664442326024788E-3</v>
      </c>
      <c r="F40" s="31">
        <v>10</v>
      </c>
      <c r="G40" s="16">
        <f t="shared" si="6"/>
        <v>9.5328884652049577E-3</v>
      </c>
      <c r="H40" s="31">
        <v>3</v>
      </c>
      <c r="I40" s="16">
        <f t="shared" si="9"/>
        <v>2.859866539561487E-3</v>
      </c>
      <c r="J40" s="31">
        <f t="shared" si="7"/>
        <v>1049</v>
      </c>
      <c r="K40" s="43">
        <v>1</v>
      </c>
    </row>
    <row r="41" spans="1:11" ht="15" customHeight="1" x14ac:dyDescent="0.25">
      <c r="A41" s="3" t="s">
        <v>54</v>
      </c>
      <c r="B41" s="31">
        <v>3116</v>
      </c>
      <c r="C41" s="16">
        <f t="shared" si="8"/>
        <v>0.99267282574068172</v>
      </c>
      <c r="D41" s="31">
        <v>8</v>
      </c>
      <c r="E41" s="16">
        <f t="shared" si="5"/>
        <v>2.5485823510672189E-3</v>
      </c>
      <c r="F41" s="31">
        <v>14</v>
      </c>
      <c r="G41" s="16">
        <f t="shared" si="6"/>
        <v>4.4600191143676334E-3</v>
      </c>
      <c r="H41" s="31">
        <v>1</v>
      </c>
      <c r="I41" s="16">
        <f t="shared" si="9"/>
        <v>3.1857279388340236E-4</v>
      </c>
      <c r="J41" s="31">
        <f t="shared" si="7"/>
        <v>3139</v>
      </c>
      <c r="K41" s="43">
        <v>1</v>
      </c>
    </row>
    <row r="42" spans="1:11" ht="15" customHeight="1" x14ac:dyDescent="0.25">
      <c r="A42" s="3" t="s">
        <v>55</v>
      </c>
      <c r="B42" s="31">
        <v>400</v>
      </c>
      <c r="C42" s="16">
        <f t="shared" si="8"/>
        <v>0.98765432098765427</v>
      </c>
      <c r="D42" s="31">
        <v>1</v>
      </c>
      <c r="E42" s="16">
        <f t="shared" si="5"/>
        <v>2.4691358024691358E-3</v>
      </c>
      <c r="F42" s="31">
        <v>2</v>
      </c>
      <c r="G42" s="16">
        <f t="shared" si="6"/>
        <v>4.9382716049382715E-3</v>
      </c>
      <c r="H42" s="31">
        <v>2</v>
      </c>
      <c r="I42" s="16">
        <f t="shared" si="9"/>
        <v>4.9382716049382715E-3</v>
      </c>
      <c r="J42" s="31">
        <f t="shared" si="7"/>
        <v>405</v>
      </c>
      <c r="K42" s="43">
        <v>1</v>
      </c>
    </row>
    <row r="43" spans="1:11" ht="15" customHeight="1" x14ac:dyDescent="0.25">
      <c r="A43" s="3" t="s">
        <v>56</v>
      </c>
      <c r="B43" s="31">
        <v>173</v>
      </c>
      <c r="C43" s="16">
        <f t="shared" si="8"/>
        <v>0.98857142857142855</v>
      </c>
      <c r="D43" s="31">
        <v>1</v>
      </c>
      <c r="E43" s="16">
        <f t="shared" si="5"/>
        <v>5.7142857142857143E-3</v>
      </c>
      <c r="F43" s="31">
        <v>0</v>
      </c>
      <c r="G43" s="16">
        <f t="shared" si="6"/>
        <v>0</v>
      </c>
      <c r="H43" s="31">
        <v>1</v>
      </c>
      <c r="I43" s="16">
        <f t="shared" si="9"/>
        <v>5.7142857142857143E-3</v>
      </c>
      <c r="J43" s="31">
        <f t="shared" si="7"/>
        <v>175</v>
      </c>
      <c r="K43" s="43">
        <v>1</v>
      </c>
    </row>
    <row r="44" spans="1:11" ht="15" customHeight="1" x14ac:dyDescent="0.25">
      <c r="A44" s="3" t="s">
        <v>108</v>
      </c>
      <c r="B44" s="31">
        <v>7291</v>
      </c>
      <c r="C44" s="16">
        <f t="shared" si="8"/>
        <v>0.97356122312725335</v>
      </c>
      <c r="D44" s="31">
        <v>47</v>
      </c>
      <c r="E44" s="16">
        <f t="shared" si="5"/>
        <v>6.2758712778742155E-3</v>
      </c>
      <c r="F44" s="31">
        <v>92</v>
      </c>
      <c r="G44" s="16">
        <f t="shared" si="6"/>
        <v>1.2284684203498465E-2</v>
      </c>
      <c r="H44" s="31">
        <v>59</v>
      </c>
      <c r="I44" s="16">
        <f t="shared" si="9"/>
        <v>7.878221391374016E-3</v>
      </c>
      <c r="J44" s="31">
        <f t="shared" si="7"/>
        <v>7489</v>
      </c>
      <c r="K44" s="43">
        <v>1</v>
      </c>
    </row>
    <row r="45" spans="1:11" ht="15" customHeight="1" x14ac:dyDescent="0.25">
      <c r="A45" s="3" t="s">
        <v>109</v>
      </c>
      <c r="B45" s="31">
        <v>10773</v>
      </c>
      <c r="C45" s="16">
        <f t="shared" si="8"/>
        <v>0.97334658474882541</v>
      </c>
      <c r="D45" s="31">
        <v>88</v>
      </c>
      <c r="E45" s="16">
        <f t="shared" si="5"/>
        <v>7.9508492952656308E-3</v>
      </c>
      <c r="F45" s="31">
        <v>136</v>
      </c>
      <c r="G45" s="16">
        <f t="shared" si="6"/>
        <v>1.2287676183592338E-2</v>
      </c>
      <c r="H45" s="31">
        <v>71</v>
      </c>
      <c r="I45" s="16">
        <f t="shared" si="9"/>
        <v>6.4148897723165883E-3</v>
      </c>
      <c r="J45" s="31">
        <f t="shared" si="7"/>
        <v>11068</v>
      </c>
      <c r="K45" s="43">
        <v>1</v>
      </c>
    </row>
    <row r="46" spans="1:11" ht="15" customHeight="1" x14ac:dyDescent="0.25">
      <c r="A46" s="3" t="s">
        <v>6</v>
      </c>
      <c r="B46" s="31">
        <f>SUM(B29:B45)</f>
        <v>52367</v>
      </c>
      <c r="C46" s="16">
        <f t="shared" si="8"/>
        <v>0.96725157000369411</v>
      </c>
      <c r="D46" s="31">
        <f>SUM(D29:D45)</f>
        <v>729</v>
      </c>
      <c r="E46" s="16">
        <f t="shared" si="5"/>
        <v>1.3465090506095309E-2</v>
      </c>
      <c r="F46" s="31">
        <f>SUM(F29:F45)</f>
        <v>757</v>
      </c>
      <c r="G46" s="16">
        <f t="shared" si="6"/>
        <v>1.398226819357222E-2</v>
      </c>
      <c r="H46" s="31">
        <f>SUM(H29:H45)</f>
        <v>287</v>
      </c>
      <c r="I46" s="16">
        <f t="shared" si="9"/>
        <v>5.301071296638345E-3</v>
      </c>
      <c r="J46" s="31">
        <f>SUM(J29:J45)</f>
        <v>54140</v>
      </c>
      <c r="K46" s="43">
        <v>1</v>
      </c>
    </row>
  </sheetData>
  <mergeCells count="12">
    <mergeCell ref="J27:K27"/>
    <mergeCell ref="A6:A7"/>
    <mergeCell ref="B6:C6"/>
    <mergeCell ref="D6:E6"/>
    <mergeCell ref="F6:G6"/>
    <mergeCell ref="H6:I6"/>
    <mergeCell ref="J6:K6"/>
    <mergeCell ref="A27:A28"/>
    <mergeCell ref="B27:C27"/>
    <mergeCell ref="D27:E27"/>
    <mergeCell ref="F27:G27"/>
    <mergeCell ref="H27:I27"/>
  </mergeCells>
  <pageMargins left="0.70866141732283472" right="0.70866141732283472" top="0.74803149606299213" bottom="0.74803149606299213" header="0.31496062992125984" footer="0.31496062992125984"/>
  <pageSetup scale="71" orientation="landscape" verticalDpi="9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31"/>
  <sheetViews>
    <sheetView workbookViewId="0">
      <selection sqref="A1:H20"/>
    </sheetView>
  </sheetViews>
  <sheetFormatPr baseColWidth="10" defaultColWidth="10.85546875" defaultRowHeight="15" customHeight="1" x14ac:dyDescent="0.25"/>
  <cols>
    <col min="1" max="1" width="10.85546875" style="1"/>
    <col min="2" max="2" width="7.85546875" style="39" bestFit="1" customWidth="1"/>
    <col min="3" max="3" width="6.140625" style="39" bestFit="1" customWidth="1"/>
    <col min="4" max="16384" width="10.85546875" style="1"/>
  </cols>
  <sheetData>
    <row r="1" spans="1:7" ht="15" customHeight="1" x14ac:dyDescent="0.25">
      <c r="A1" s="30" t="s">
        <v>191</v>
      </c>
    </row>
    <row r="2" spans="1:7" ht="15" customHeight="1" x14ac:dyDescent="0.25">
      <c r="A2" s="30" t="s">
        <v>221</v>
      </c>
    </row>
    <row r="4" spans="1:7" ht="15" customHeight="1" x14ac:dyDescent="0.25">
      <c r="A4" s="32" t="s">
        <v>220</v>
      </c>
    </row>
    <row r="5" spans="1:7" ht="15" customHeight="1" x14ac:dyDescent="0.25">
      <c r="A5" s="353" t="s">
        <v>3</v>
      </c>
      <c r="B5" s="354" t="s">
        <v>79</v>
      </c>
      <c r="C5" s="354"/>
      <c r="E5" s="2" t="s">
        <v>42</v>
      </c>
      <c r="F5" s="4" t="s">
        <v>79</v>
      </c>
      <c r="G5" s="23" t="s">
        <v>146</v>
      </c>
    </row>
    <row r="6" spans="1:7" ht="15" customHeight="1" x14ac:dyDescent="0.25">
      <c r="A6" s="353"/>
      <c r="B6" s="5" t="s">
        <v>4</v>
      </c>
      <c r="C6" s="5" t="s">
        <v>5</v>
      </c>
      <c r="E6" s="2">
        <v>2001</v>
      </c>
      <c r="F6" s="18">
        <v>3070</v>
      </c>
      <c r="G6" s="23">
        <v>1</v>
      </c>
    </row>
    <row r="7" spans="1:7" ht="15" customHeight="1" x14ac:dyDescent="0.25">
      <c r="A7" s="28" t="s">
        <v>7</v>
      </c>
      <c r="B7" s="12">
        <v>3070</v>
      </c>
      <c r="C7" s="13">
        <f>B7/$B$30</f>
        <v>5.1856837965961978E-4</v>
      </c>
      <c r="D7" s="36"/>
      <c r="E7" s="2">
        <v>2002</v>
      </c>
      <c r="F7" s="18">
        <v>13776</v>
      </c>
      <c r="G7" s="23">
        <v>2</v>
      </c>
    </row>
    <row r="8" spans="1:7" ht="15" customHeight="1" x14ac:dyDescent="0.25">
      <c r="A8" s="28" t="s">
        <v>8</v>
      </c>
      <c r="B8" s="12">
        <v>13776</v>
      </c>
      <c r="C8" s="13">
        <f t="shared" ref="C8:C29" si="0">B8/$B$30</f>
        <v>2.3269700319840138E-3</v>
      </c>
      <c r="D8" s="36"/>
      <c r="E8" s="2">
        <v>2003</v>
      </c>
      <c r="F8" s="18">
        <v>28284</v>
      </c>
      <c r="G8" s="23">
        <v>3</v>
      </c>
    </row>
    <row r="9" spans="1:7" ht="15" customHeight="1" x14ac:dyDescent="0.25">
      <c r="A9" s="28" t="s">
        <v>9</v>
      </c>
      <c r="B9" s="12">
        <v>28284</v>
      </c>
      <c r="C9" s="13">
        <f t="shared" si="0"/>
        <v>4.7775856841344262E-3</v>
      </c>
      <c r="D9" s="36"/>
      <c r="E9" s="2">
        <v>2004</v>
      </c>
      <c r="F9" s="18">
        <v>66907</v>
      </c>
      <c r="G9" s="23">
        <v>4</v>
      </c>
    </row>
    <row r="10" spans="1:7" ht="15" customHeight="1" x14ac:dyDescent="0.25">
      <c r="A10" s="28" t="s">
        <v>10</v>
      </c>
      <c r="B10" s="12">
        <v>66907</v>
      </c>
      <c r="C10" s="13">
        <f t="shared" si="0"/>
        <v>1.1301581295728398E-2</v>
      </c>
      <c r="D10" s="36"/>
      <c r="E10" s="2">
        <v>2005</v>
      </c>
      <c r="F10" s="18">
        <v>112376</v>
      </c>
      <c r="G10" s="23">
        <v>5</v>
      </c>
    </row>
    <row r="11" spans="1:7" ht="15" customHeight="1" x14ac:dyDescent="0.25">
      <c r="A11" s="28" t="s">
        <v>11</v>
      </c>
      <c r="B11" s="12">
        <v>112376</v>
      </c>
      <c r="C11" s="13">
        <f t="shared" si="0"/>
        <v>1.898196750248516E-2</v>
      </c>
      <c r="D11" s="36"/>
      <c r="E11" s="2">
        <v>2006</v>
      </c>
      <c r="F11" s="18">
        <v>184668</v>
      </c>
      <c r="G11" s="23">
        <v>6</v>
      </c>
    </row>
    <row r="12" spans="1:7" ht="15" customHeight="1" x14ac:dyDescent="0.25">
      <c r="A12" s="28" t="s">
        <v>12</v>
      </c>
      <c r="B12" s="12">
        <v>184668</v>
      </c>
      <c r="C12" s="13">
        <f t="shared" si="0"/>
        <v>3.1193154897388494E-2</v>
      </c>
      <c r="D12" s="36"/>
      <c r="E12" s="2">
        <v>2007</v>
      </c>
      <c r="F12" s="18">
        <v>239950</v>
      </c>
      <c r="G12" s="23">
        <v>7</v>
      </c>
    </row>
    <row r="13" spans="1:7" ht="15" customHeight="1" x14ac:dyDescent="0.25">
      <c r="A13" s="28" t="s">
        <v>13</v>
      </c>
      <c r="B13" s="12">
        <v>239950</v>
      </c>
      <c r="C13" s="13">
        <f t="shared" si="0"/>
        <v>4.0531101856457905E-2</v>
      </c>
      <c r="D13" s="36"/>
      <c r="E13" s="2">
        <v>2008</v>
      </c>
      <c r="F13" s="18">
        <v>289096</v>
      </c>
      <c r="G13" s="23">
        <v>8</v>
      </c>
    </row>
    <row r="14" spans="1:7" ht="15" customHeight="1" x14ac:dyDescent="0.25">
      <c r="A14" s="28" t="s">
        <v>14</v>
      </c>
      <c r="B14" s="12">
        <v>289096</v>
      </c>
      <c r="C14" s="13">
        <f t="shared" si="0"/>
        <v>4.8832587715334677E-2</v>
      </c>
      <c r="D14" s="36"/>
      <c r="E14" s="2">
        <v>2009</v>
      </c>
      <c r="F14" s="18">
        <v>318463</v>
      </c>
      <c r="G14" s="23">
        <v>9</v>
      </c>
    </row>
    <row r="15" spans="1:7" ht="15" customHeight="1" x14ac:dyDescent="0.25">
      <c r="A15" s="28" t="s">
        <v>15</v>
      </c>
      <c r="B15" s="12">
        <v>318463</v>
      </c>
      <c r="C15" s="13">
        <f t="shared" si="0"/>
        <v>5.3793108107993974E-2</v>
      </c>
      <c r="D15" s="36"/>
      <c r="E15" s="2">
        <v>2010</v>
      </c>
      <c r="F15" s="18">
        <v>317084</v>
      </c>
      <c r="G15" s="23">
        <v>10</v>
      </c>
    </row>
    <row r="16" spans="1:7" ht="15" customHeight="1" x14ac:dyDescent="0.25">
      <c r="A16" s="28" t="s">
        <v>16</v>
      </c>
      <c r="B16" s="12">
        <v>317084</v>
      </c>
      <c r="C16" s="13">
        <f t="shared" si="0"/>
        <v>5.3560174624101266E-2</v>
      </c>
      <c r="D16" s="36"/>
      <c r="E16" s="2">
        <v>2011</v>
      </c>
      <c r="F16" s="18">
        <v>357202</v>
      </c>
      <c r="G16" s="23">
        <v>11</v>
      </c>
    </row>
    <row r="17" spans="1:7" ht="15" customHeight="1" x14ac:dyDescent="0.25">
      <c r="A17" s="28" t="s">
        <v>17</v>
      </c>
      <c r="B17" s="12">
        <v>357202</v>
      </c>
      <c r="C17" s="13">
        <f t="shared" si="0"/>
        <v>6.0336697834259129E-2</v>
      </c>
      <c r="D17" s="36"/>
      <c r="E17" s="2">
        <v>2012</v>
      </c>
      <c r="F17" s="18">
        <v>350171</v>
      </c>
      <c r="G17" s="23">
        <v>12</v>
      </c>
    </row>
    <row r="18" spans="1:7" ht="15" customHeight="1" x14ac:dyDescent="0.25">
      <c r="A18" s="28" t="s">
        <v>18</v>
      </c>
      <c r="B18" s="12">
        <v>350171</v>
      </c>
      <c r="C18" s="13">
        <f t="shared" si="0"/>
        <v>5.9149058004491446E-2</v>
      </c>
      <c r="D18" s="36"/>
      <c r="E18" s="2">
        <v>2013</v>
      </c>
      <c r="F18" s="18">
        <v>333517</v>
      </c>
      <c r="G18" s="23">
        <v>13</v>
      </c>
    </row>
    <row r="19" spans="1:7" ht="15" customHeight="1" x14ac:dyDescent="0.25">
      <c r="A19" s="28" t="s">
        <v>19</v>
      </c>
      <c r="B19" s="12">
        <v>333517</v>
      </c>
      <c r="C19" s="13">
        <f t="shared" si="0"/>
        <v>5.633595123092424E-2</v>
      </c>
      <c r="D19" s="36"/>
      <c r="E19" s="2">
        <v>2014</v>
      </c>
      <c r="F19" s="18">
        <v>332959</v>
      </c>
      <c r="G19" s="23">
        <v>14</v>
      </c>
    </row>
    <row r="20" spans="1:7" ht="15" customHeight="1" x14ac:dyDescent="0.25">
      <c r="A20" s="28" t="s">
        <v>20</v>
      </c>
      <c r="B20" s="12">
        <v>332959</v>
      </c>
      <c r="C20" s="13">
        <f t="shared" si="0"/>
        <v>5.6241696782764611E-2</v>
      </c>
      <c r="D20" s="36"/>
      <c r="E20" s="2">
        <v>2015</v>
      </c>
      <c r="F20" s="18">
        <v>340877</v>
      </c>
      <c r="G20" s="23">
        <v>15</v>
      </c>
    </row>
    <row r="21" spans="1:7" ht="15" customHeight="1" x14ac:dyDescent="0.25">
      <c r="A21" s="28" t="s">
        <v>21</v>
      </c>
      <c r="B21" s="12">
        <v>340877</v>
      </c>
      <c r="C21" s="13">
        <f t="shared" si="0"/>
        <v>5.7579164023854143E-2</v>
      </c>
      <c r="D21" s="36"/>
      <c r="E21" s="2">
        <v>2016</v>
      </c>
      <c r="F21" s="18">
        <v>326757</v>
      </c>
      <c r="G21" s="23">
        <v>16</v>
      </c>
    </row>
    <row r="22" spans="1:7" ht="15" customHeight="1" x14ac:dyDescent="0.25">
      <c r="A22" s="28" t="s">
        <v>22</v>
      </c>
      <c r="B22" s="12">
        <v>326757</v>
      </c>
      <c r="C22" s="13">
        <f t="shared" si="0"/>
        <v>5.5194087306983192E-2</v>
      </c>
      <c r="D22" s="36"/>
      <c r="E22" s="2">
        <v>2017</v>
      </c>
      <c r="F22" s="18">
        <v>316475</v>
      </c>
      <c r="G22" s="23">
        <v>17</v>
      </c>
    </row>
    <row r="23" spans="1:7" ht="15" customHeight="1" x14ac:dyDescent="0.25">
      <c r="A23" s="28" t="s">
        <v>23</v>
      </c>
      <c r="B23" s="12">
        <v>316475</v>
      </c>
      <c r="C23" s="13">
        <f t="shared" si="0"/>
        <v>5.3457305522077586E-2</v>
      </c>
      <c r="D23" s="36"/>
      <c r="E23" s="2">
        <v>2018</v>
      </c>
      <c r="F23" s="18">
        <v>319570</v>
      </c>
      <c r="G23" s="23">
        <v>18</v>
      </c>
    </row>
    <row r="24" spans="1:7" ht="15" customHeight="1" x14ac:dyDescent="0.25">
      <c r="A24" s="28" t="s">
        <v>24</v>
      </c>
      <c r="B24" s="12">
        <v>319570</v>
      </c>
      <c r="C24" s="13">
        <f t="shared" si="0"/>
        <v>5.3980096771278407E-2</v>
      </c>
      <c r="D24" s="36"/>
      <c r="E24" s="2">
        <v>2019</v>
      </c>
      <c r="F24" s="18">
        <v>331972</v>
      </c>
      <c r="G24" s="23">
        <v>19</v>
      </c>
    </row>
    <row r="25" spans="1:7" ht="15" customHeight="1" x14ac:dyDescent="0.25">
      <c r="A25" s="28" t="s">
        <v>25</v>
      </c>
      <c r="B25" s="12">
        <v>331972</v>
      </c>
      <c r="C25" s="13">
        <f t="shared" si="0"/>
        <v>5.607497789327795E-2</v>
      </c>
      <c r="D25" s="36"/>
      <c r="E25" s="2">
        <v>2020</v>
      </c>
      <c r="F25" s="18">
        <v>232738</v>
      </c>
      <c r="G25" s="23">
        <v>20</v>
      </c>
    </row>
    <row r="26" spans="1:7" ht="15" customHeight="1" x14ac:dyDescent="0.25">
      <c r="A26" s="28" t="s">
        <v>149</v>
      </c>
      <c r="B26" s="12">
        <v>232738</v>
      </c>
      <c r="C26" s="13">
        <f t="shared" si="0"/>
        <v>3.9312888451211919E-2</v>
      </c>
      <c r="D26" s="36"/>
      <c r="E26" s="2">
        <v>2021</v>
      </c>
      <c r="F26" s="18">
        <v>400455</v>
      </c>
      <c r="G26" s="23">
        <v>21</v>
      </c>
    </row>
    <row r="27" spans="1:7" ht="15" customHeight="1" x14ac:dyDescent="0.25">
      <c r="A27" s="28" t="s">
        <v>159</v>
      </c>
      <c r="B27" s="12">
        <v>400455</v>
      </c>
      <c r="C27" s="13">
        <f t="shared" si="0"/>
        <v>6.7642768884883728E-2</v>
      </c>
      <c r="D27" s="36"/>
      <c r="E27" s="2">
        <v>2022</v>
      </c>
      <c r="F27" s="18">
        <v>330375</v>
      </c>
      <c r="G27" s="23">
        <v>22</v>
      </c>
    </row>
    <row r="28" spans="1:7" ht="15" customHeight="1" x14ac:dyDescent="0.25">
      <c r="A28" s="28" t="s">
        <v>170</v>
      </c>
      <c r="B28" s="12">
        <v>330375</v>
      </c>
      <c r="C28" s="13">
        <f t="shared" si="0"/>
        <v>5.5805220986985961E-2</v>
      </c>
      <c r="D28" s="36"/>
      <c r="E28" s="2">
        <v>2023</v>
      </c>
      <c r="F28" s="12">
        <v>371583</v>
      </c>
      <c r="G28" s="23">
        <v>23</v>
      </c>
    </row>
    <row r="29" spans="1:7" ht="15" customHeight="1" x14ac:dyDescent="0.25">
      <c r="A29" s="28" t="s">
        <v>189</v>
      </c>
      <c r="B29" s="12">
        <v>373403</v>
      </c>
      <c r="C29" s="13">
        <f t="shared" si="0"/>
        <v>6.3073286211739743E-2</v>
      </c>
      <c r="D29" s="36"/>
      <c r="E29" s="36"/>
    </row>
    <row r="30" spans="1:7" ht="15" customHeight="1" x14ac:dyDescent="0.25">
      <c r="A30" s="3" t="s">
        <v>6</v>
      </c>
      <c r="B30" s="12">
        <f>SUM(B7:B29)</f>
        <v>5920145</v>
      </c>
      <c r="C30" s="13">
        <f>B30/$B$30</f>
        <v>1</v>
      </c>
      <c r="D30" s="12"/>
      <c r="E30" s="36"/>
    </row>
    <row r="31" spans="1:7" ht="15" customHeight="1" x14ac:dyDescent="0.25">
      <c r="D31" s="36"/>
    </row>
  </sheetData>
  <mergeCells count="2">
    <mergeCell ref="A5:A6"/>
    <mergeCell ref="B5:C5"/>
  </mergeCells>
  <phoneticPr fontId="16" type="noConversion"/>
  <pageMargins left="0.70866141732283472" right="0.70866141732283472" top="0.74803149606299213" bottom="0.74803149606299213" header="0.31496062992125984" footer="0.31496062992125984"/>
  <pageSetup scale="65" orientation="landscape" horizontalDpi="90" verticalDpi="9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187</v>
      </c>
    </row>
    <row r="2" spans="1:7" ht="15" customHeight="1" x14ac:dyDescent="0.25">
      <c r="A2" s="30" t="s">
        <v>168</v>
      </c>
    </row>
    <row r="4" spans="1:7" ht="15" customHeight="1" x14ac:dyDescent="0.25">
      <c r="A4" s="32" t="s">
        <v>205</v>
      </c>
    </row>
    <row r="5" spans="1:7" ht="15" customHeight="1" x14ac:dyDescent="0.25">
      <c r="A5" s="353" t="s">
        <v>3</v>
      </c>
      <c r="B5" s="354" t="s">
        <v>26</v>
      </c>
      <c r="C5" s="354"/>
      <c r="D5" s="354" t="s">
        <v>27</v>
      </c>
      <c r="E5" s="354"/>
      <c r="F5" s="354" t="s">
        <v>6</v>
      </c>
      <c r="G5" s="354"/>
    </row>
    <row r="6" spans="1:7" ht="15" customHeight="1" x14ac:dyDescent="0.25">
      <c r="A6" s="370"/>
      <c r="B6" s="94" t="s">
        <v>4</v>
      </c>
      <c r="C6" s="94" t="s">
        <v>28</v>
      </c>
      <c r="D6" s="94" t="s">
        <v>4</v>
      </c>
      <c r="E6" s="94" t="s">
        <v>28</v>
      </c>
      <c r="F6" s="94" t="s">
        <v>4</v>
      </c>
      <c r="G6" s="94" t="s">
        <v>28</v>
      </c>
    </row>
    <row r="7" spans="1:7" ht="15" customHeight="1" x14ac:dyDescent="0.25">
      <c r="A7" s="70" t="s">
        <v>149</v>
      </c>
      <c r="B7" s="71">
        <v>190721</v>
      </c>
      <c r="C7" s="90">
        <f>B7/F7</f>
        <v>0.81946652458988223</v>
      </c>
      <c r="D7" s="71">
        <v>42017</v>
      </c>
      <c r="E7" s="90">
        <f>D7/F7</f>
        <v>0.18053347541011783</v>
      </c>
      <c r="F7" s="71">
        <f>B7+D7</f>
        <v>232738</v>
      </c>
      <c r="G7" s="91">
        <v>1</v>
      </c>
    </row>
    <row r="8" spans="1:7" ht="15" customHeight="1" x14ac:dyDescent="0.25">
      <c r="A8" s="70" t="s">
        <v>159</v>
      </c>
      <c r="B8" s="71">
        <v>330014</v>
      </c>
      <c r="C8" s="90">
        <f t="shared" ref="C8:C9" si="0">B8/F8</f>
        <v>0.82409758899252106</v>
      </c>
      <c r="D8" s="71">
        <v>70441</v>
      </c>
      <c r="E8" s="90">
        <f t="shared" ref="E8:E9" si="1">D8/F8</f>
        <v>0.175902411007479</v>
      </c>
      <c r="F8" s="71">
        <f t="shared" ref="F8:F9" si="2">B8+D8</f>
        <v>400455</v>
      </c>
      <c r="G8" s="91">
        <v>1</v>
      </c>
    </row>
    <row r="9" spans="1:7" ht="15" customHeight="1" x14ac:dyDescent="0.25">
      <c r="A9" s="70" t="s">
        <v>170</v>
      </c>
      <c r="B9" s="75">
        <v>273066</v>
      </c>
      <c r="C9" s="90">
        <f t="shared" si="0"/>
        <v>0.826533484676504</v>
      </c>
      <c r="D9" s="71">
        <v>57309</v>
      </c>
      <c r="E9" s="90">
        <f t="shared" si="1"/>
        <v>0.17346651532349602</v>
      </c>
      <c r="F9" s="71">
        <f t="shared" si="2"/>
        <v>330375</v>
      </c>
      <c r="G9" s="91">
        <v>1</v>
      </c>
    </row>
    <row r="10" spans="1:7" ht="15" customHeight="1" x14ac:dyDescent="0.25">
      <c r="A10" s="70" t="s">
        <v>189</v>
      </c>
      <c r="B10" s="75">
        <v>311316</v>
      </c>
      <c r="C10" s="90">
        <f t="shared" ref="C10" si="3">B10/F10</f>
        <v>0.83372656352519936</v>
      </c>
      <c r="D10" s="71">
        <v>62087</v>
      </c>
      <c r="E10" s="90">
        <f t="shared" ref="E10" si="4">D10/F10</f>
        <v>0.1662734364748007</v>
      </c>
      <c r="F10" s="71">
        <f t="shared" ref="F10" si="5">B10+D10</f>
        <v>373403</v>
      </c>
      <c r="G10" s="91">
        <v>1</v>
      </c>
    </row>
    <row r="12" spans="1:7" ht="15" customHeight="1" x14ac:dyDescent="0.25">
      <c r="A12" s="70" t="s">
        <v>3</v>
      </c>
      <c r="B12" s="74" t="s">
        <v>26</v>
      </c>
      <c r="C12" s="74" t="s">
        <v>27</v>
      </c>
      <c r="E12" s="4"/>
      <c r="F12" s="4"/>
    </row>
    <row r="13" spans="1:7" ht="15" customHeight="1" x14ac:dyDescent="0.25">
      <c r="A13" s="70">
        <v>2020</v>
      </c>
      <c r="B13" s="75">
        <f>B7</f>
        <v>190721</v>
      </c>
      <c r="C13" s="75">
        <f>D7</f>
        <v>42017</v>
      </c>
      <c r="E13" s="18"/>
      <c r="F13" s="20"/>
    </row>
    <row r="14" spans="1:7" ht="15" customHeight="1" x14ac:dyDescent="0.25">
      <c r="A14" s="70">
        <v>2021</v>
      </c>
      <c r="B14" s="75">
        <f t="shared" ref="B14:B16" si="6">B8</f>
        <v>330014</v>
      </c>
      <c r="C14" s="75">
        <f t="shared" ref="C14:C15" si="7">D8</f>
        <v>70441</v>
      </c>
      <c r="E14" s="18"/>
      <c r="F14" s="20"/>
    </row>
    <row r="15" spans="1:7" ht="15" customHeight="1" x14ac:dyDescent="0.25">
      <c r="A15" s="70">
        <v>2022</v>
      </c>
      <c r="B15" s="75">
        <f t="shared" si="6"/>
        <v>273066</v>
      </c>
      <c r="C15" s="75">
        <f t="shared" si="7"/>
        <v>57309</v>
      </c>
    </row>
    <row r="16" spans="1:7" ht="15" customHeight="1" x14ac:dyDescent="0.25">
      <c r="A16" s="70">
        <v>2023</v>
      </c>
      <c r="B16" s="75">
        <f t="shared" si="6"/>
        <v>311316</v>
      </c>
      <c r="C16" s="75">
        <f t="shared" ref="C16" si="8">D10</f>
        <v>62087</v>
      </c>
    </row>
    <row r="18" spans="1:4" ht="15" customHeight="1" x14ac:dyDescent="0.25">
      <c r="A18" s="70" t="s">
        <v>3</v>
      </c>
      <c r="B18" s="74" t="s">
        <v>26</v>
      </c>
      <c r="C18" s="74" t="s">
        <v>27</v>
      </c>
      <c r="D18" s="93" t="s">
        <v>146</v>
      </c>
    </row>
    <row r="19" spans="1:4" ht="15" customHeight="1" x14ac:dyDescent="0.25">
      <c r="A19" s="70">
        <v>2020</v>
      </c>
      <c r="B19" s="79">
        <f>C7</f>
        <v>0.81946652458988223</v>
      </c>
      <c r="C19" s="79">
        <f>E7</f>
        <v>0.18053347541011783</v>
      </c>
      <c r="D19" s="93">
        <v>1</v>
      </c>
    </row>
    <row r="20" spans="1:4" ht="15" customHeight="1" x14ac:dyDescent="0.25">
      <c r="A20" s="70">
        <v>2021</v>
      </c>
      <c r="B20" s="79">
        <f t="shared" ref="B20:B21" si="9">C8</f>
        <v>0.82409758899252106</v>
      </c>
      <c r="C20" s="79">
        <f t="shared" ref="C20:C21" si="10">E8</f>
        <v>0.175902411007479</v>
      </c>
      <c r="D20" s="93">
        <v>2</v>
      </c>
    </row>
    <row r="21" spans="1:4" ht="15" customHeight="1" x14ac:dyDescent="0.25">
      <c r="A21" s="70">
        <v>2022</v>
      </c>
      <c r="B21" s="79">
        <f t="shared" si="9"/>
        <v>0.826533484676504</v>
      </c>
      <c r="C21" s="79">
        <f t="shared" si="10"/>
        <v>0.17346651532349602</v>
      </c>
      <c r="D21" s="93">
        <v>3</v>
      </c>
    </row>
    <row r="22" spans="1:4" ht="15" customHeight="1" x14ac:dyDescent="0.25">
      <c r="A22" s="70">
        <v>2023</v>
      </c>
      <c r="B22" s="79">
        <f t="shared" ref="B22" si="11">C10</f>
        <v>0.83372656352519936</v>
      </c>
      <c r="C22" s="79">
        <f t="shared" ref="C22" si="12">E10</f>
        <v>0.1662734364748007</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7" orientation="landscape" horizontalDpi="90" verticalDpi="9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22"/>
  <sheetViews>
    <sheetView workbookViewId="0">
      <selection sqref="A1:H20"/>
    </sheetView>
  </sheetViews>
  <sheetFormatPr baseColWidth="10" defaultColWidth="10.85546875" defaultRowHeight="15" customHeight="1" x14ac:dyDescent="0.25"/>
  <cols>
    <col min="1" max="1" width="10.85546875" style="1"/>
    <col min="2" max="3" width="14.85546875" style="39" bestFit="1" customWidth="1"/>
    <col min="4" max="7" width="10.85546875" style="39"/>
    <col min="8" max="16384" width="10.85546875" style="1"/>
  </cols>
  <sheetData>
    <row r="1" spans="1:7" ht="15" customHeight="1" x14ac:dyDescent="0.25">
      <c r="A1" s="30" t="s">
        <v>191</v>
      </c>
    </row>
    <row r="2" spans="1:7" ht="15" customHeight="1" x14ac:dyDescent="0.25">
      <c r="A2" s="30" t="s">
        <v>168</v>
      </c>
    </row>
    <row r="4" spans="1:7" ht="15" customHeight="1" x14ac:dyDescent="0.25">
      <c r="A4" s="32" t="s">
        <v>219</v>
      </c>
    </row>
    <row r="5" spans="1:7" ht="15" customHeight="1" x14ac:dyDescent="0.25">
      <c r="A5" s="353" t="s">
        <v>3</v>
      </c>
      <c r="B5" s="354" t="s">
        <v>211</v>
      </c>
      <c r="C5" s="354"/>
      <c r="D5" s="354" t="s">
        <v>30</v>
      </c>
      <c r="E5" s="354"/>
      <c r="F5" s="354" t="s">
        <v>6</v>
      </c>
      <c r="G5" s="354"/>
    </row>
    <row r="6" spans="1:7" ht="15" customHeight="1" x14ac:dyDescent="0.25">
      <c r="A6" s="353"/>
      <c r="B6" s="5" t="s">
        <v>4</v>
      </c>
      <c r="C6" s="5" t="s">
        <v>28</v>
      </c>
      <c r="D6" s="5" t="s">
        <v>4</v>
      </c>
      <c r="E6" s="5" t="s">
        <v>28</v>
      </c>
      <c r="F6" s="5" t="s">
        <v>4</v>
      </c>
      <c r="G6" s="5" t="s">
        <v>28</v>
      </c>
    </row>
    <row r="7" spans="1:7" ht="15" customHeight="1" x14ac:dyDescent="0.25">
      <c r="A7" s="3" t="s">
        <v>149</v>
      </c>
      <c r="B7" s="6">
        <v>221982</v>
      </c>
      <c r="C7" s="7">
        <f>B7/F7</f>
        <v>0.95378494272529624</v>
      </c>
      <c r="D7" s="6">
        <v>10756</v>
      </c>
      <c r="E7" s="7">
        <f>D7/F7</f>
        <v>4.6215057274703743E-2</v>
      </c>
      <c r="F7" s="6">
        <f>B7+D7</f>
        <v>232738</v>
      </c>
      <c r="G7" s="8">
        <v>1</v>
      </c>
    </row>
    <row r="8" spans="1:7" ht="15" customHeight="1" x14ac:dyDescent="0.25">
      <c r="A8" s="3" t="s">
        <v>159</v>
      </c>
      <c r="B8" s="6">
        <v>387025</v>
      </c>
      <c r="C8" s="7">
        <f t="shared" ref="C8:C9" si="0">B8/F8</f>
        <v>0.96646314816895784</v>
      </c>
      <c r="D8" s="6">
        <v>13430</v>
      </c>
      <c r="E8" s="7">
        <f t="shared" ref="E8:E9" si="1">D8/F8</f>
        <v>3.3536851831042193E-2</v>
      </c>
      <c r="F8" s="6">
        <f t="shared" ref="F8:F9" si="2">B8+D8</f>
        <v>400455</v>
      </c>
      <c r="G8" s="8">
        <v>1</v>
      </c>
    </row>
    <row r="9" spans="1:7" ht="15" customHeight="1" x14ac:dyDescent="0.25">
      <c r="A9" s="3" t="s">
        <v>170</v>
      </c>
      <c r="B9" s="6">
        <f>318443+298</f>
        <v>318741</v>
      </c>
      <c r="C9" s="7">
        <f t="shared" si="0"/>
        <v>0.96478547105561863</v>
      </c>
      <c r="D9" s="6">
        <v>11634</v>
      </c>
      <c r="E9" s="7">
        <f t="shared" si="1"/>
        <v>3.5214528944381387E-2</v>
      </c>
      <c r="F9" s="6">
        <f t="shared" si="2"/>
        <v>330375</v>
      </c>
      <c r="G9" s="8">
        <v>1</v>
      </c>
    </row>
    <row r="10" spans="1:7" ht="15" customHeight="1" x14ac:dyDescent="0.25">
      <c r="A10" s="3" t="s">
        <v>189</v>
      </c>
      <c r="B10" s="6">
        <v>358148</v>
      </c>
      <c r="C10" s="7">
        <f t="shared" ref="C10" si="3">B10/F10</f>
        <v>0.95914601650227771</v>
      </c>
      <c r="D10" s="6">
        <v>15255</v>
      </c>
      <c r="E10" s="7">
        <f t="shared" ref="E10" si="4">D10/F10</f>
        <v>4.0853983497722297E-2</v>
      </c>
      <c r="F10" s="6">
        <f>B10+D10</f>
        <v>373403</v>
      </c>
      <c r="G10" s="8">
        <v>1</v>
      </c>
    </row>
    <row r="12" spans="1:7" ht="15" customHeight="1" x14ac:dyDescent="0.25">
      <c r="A12" s="2" t="s">
        <v>3</v>
      </c>
      <c r="B12" s="4" t="s">
        <v>211</v>
      </c>
      <c r="C12" s="4" t="s">
        <v>30</v>
      </c>
      <c r="E12" s="4"/>
      <c r="F12" s="4"/>
    </row>
    <row r="13" spans="1:7" ht="15" customHeight="1" x14ac:dyDescent="0.25">
      <c r="A13" s="2">
        <v>2020</v>
      </c>
      <c r="B13" s="18">
        <f>B7</f>
        <v>221982</v>
      </c>
      <c r="C13" s="18">
        <f>D7</f>
        <v>10756</v>
      </c>
      <c r="E13" s="18"/>
      <c r="F13" s="20"/>
    </row>
    <row r="14" spans="1:7" ht="15" customHeight="1" x14ac:dyDescent="0.25">
      <c r="A14" s="2">
        <v>2021</v>
      </c>
      <c r="B14" s="18">
        <f t="shared" ref="B14:B16" si="5">B8</f>
        <v>387025</v>
      </c>
      <c r="C14" s="18">
        <f t="shared" ref="C14:C15" si="6">D8</f>
        <v>13430</v>
      </c>
      <c r="E14" s="18"/>
      <c r="F14" s="20"/>
    </row>
    <row r="15" spans="1:7" ht="15" customHeight="1" x14ac:dyDescent="0.25">
      <c r="A15" s="2">
        <v>2022</v>
      </c>
      <c r="B15" s="18">
        <f t="shared" si="5"/>
        <v>318741</v>
      </c>
      <c r="C15" s="18">
        <f t="shared" si="6"/>
        <v>11634</v>
      </c>
    </row>
    <row r="16" spans="1:7" ht="15" customHeight="1" x14ac:dyDescent="0.25">
      <c r="A16" s="2">
        <v>2023</v>
      </c>
      <c r="B16" s="18">
        <f t="shared" si="5"/>
        <v>358148</v>
      </c>
      <c r="C16" s="18">
        <f t="shared" ref="C16" si="7">D10</f>
        <v>15255</v>
      </c>
    </row>
    <row r="18" spans="1:4" ht="15" customHeight="1" x14ac:dyDescent="0.25">
      <c r="A18" s="2" t="s">
        <v>3</v>
      </c>
      <c r="B18" s="4" t="s">
        <v>29</v>
      </c>
      <c r="C18" s="4" t="s">
        <v>30</v>
      </c>
      <c r="D18" s="93" t="s">
        <v>146</v>
      </c>
    </row>
    <row r="19" spans="1:4" ht="15" customHeight="1" x14ac:dyDescent="0.25">
      <c r="A19" s="2">
        <v>2020</v>
      </c>
      <c r="B19" s="19">
        <f>C7</f>
        <v>0.95378494272529624</v>
      </c>
      <c r="C19" s="19">
        <f>E7</f>
        <v>4.6215057274703743E-2</v>
      </c>
      <c r="D19" s="93">
        <v>1</v>
      </c>
    </row>
    <row r="20" spans="1:4" ht="15" customHeight="1" x14ac:dyDescent="0.25">
      <c r="A20" s="2">
        <v>2021</v>
      </c>
      <c r="B20" s="19">
        <f t="shared" ref="B20:B22" si="8">C8</f>
        <v>0.96646314816895784</v>
      </c>
      <c r="C20" s="19">
        <f t="shared" ref="C20:C22" si="9">E8</f>
        <v>3.3536851831042193E-2</v>
      </c>
      <c r="D20" s="93">
        <v>2</v>
      </c>
    </row>
    <row r="21" spans="1:4" ht="15" customHeight="1" x14ac:dyDescent="0.25">
      <c r="A21" s="2">
        <v>2022</v>
      </c>
      <c r="B21" s="19">
        <f t="shared" si="8"/>
        <v>0.96478547105561863</v>
      </c>
      <c r="C21" s="19">
        <f t="shared" si="9"/>
        <v>3.5214528944381387E-2</v>
      </c>
      <c r="D21" s="93">
        <v>3</v>
      </c>
    </row>
    <row r="22" spans="1:4" ht="15" customHeight="1" x14ac:dyDescent="0.25">
      <c r="A22" s="2">
        <v>2023</v>
      </c>
      <c r="B22" s="19">
        <f t="shared" si="8"/>
        <v>0.95914601650227771</v>
      </c>
      <c r="C22" s="19">
        <f t="shared" si="9"/>
        <v>4.0853983497722297E-2</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8" orientation="landscape" horizontalDpi="90" verticalDpi="9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187</v>
      </c>
    </row>
    <row r="2" spans="1:7" ht="15" customHeight="1" x14ac:dyDescent="0.25">
      <c r="A2" s="30" t="s">
        <v>168</v>
      </c>
    </row>
    <row r="4" spans="1:7" ht="15" customHeight="1" x14ac:dyDescent="0.25">
      <c r="A4" s="32" t="s">
        <v>218</v>
      </c>
    </row>
    <row r="5" spans="1:7" ht="15" customHeight="1" x14ac:dyDescent="0.25">
      <c r="A5" s="353" t="s">
        <v>3</v>
      </c>
      <c r="B5" s="354" t="s">
        <v>31</v>
      </c>
      <c r="C5" s="354"/>
      <c r="D5" s="354" t="s">
        <v>32</v>
      </c>
      <c r="E5" s="354"/>
      <c r="F5" s="354" t="s">
        <v>6</v>
      </c>
      <c r="G5" s="354"/>
    </row>
    <row r="6" spans="1:7" ht="15" customHeight="1" x14ac:dyDescent="0.25">
      <c r="A6" s="353"/>
      <c r="B6" s="5" t="s">
        <v>4</v>
      </c>
      <c r="C6" s="5" t="s">
        <v>28</v>
      </c>
      <c r="D6" s="5" t="s">
        <v>4</v>
      </c>
      <c r="E6" s="5" t="s">
        <v>28</v>
      </c>
      <c r="F6" s="5" t="s">
        <v>4</v>
      </c>
      <c r="G6" s="5" t="s">
        <v>28</v>
      </c>
    </row>
    <row r="7" spans="1:7" ht="15" customHeight="1" x14ac:dyDescent="0.25">
      <c r="A7" s="3" t="s">
        <v>149</v>
      </c>
      <c r="B7" s="6">
        <v>8035</v>
      </c>
      <c r="C7" s="7">
        <f>B7/F7</f>
        <v>3.4523799293626312E-2</v>
      </c>
      <c r="D7" s="6">
        <v>224703</v>
      </c>
      <c r="E7" s="7">
        <f>D7/F7</f>
        <v>0.96547620070637374</v>
      </c>
      <c r="F7" s="6">
        <f>B7+D7</f>
        <v>232738</v>
      </c>
      <c r="G7" s="8">
        <v>1</v>
      </c>
    </row>
    <row r="8" spans="1:7" ht="15" customHeight="1" x14ac:dyDescent="0.25">
      <c r="A8" s="3" t="s">
        <v>159</v>
      </c>
      <c r="B8" s="6">
        <v>13344</v>
      </c>
      <c r="C8" s="7">
        <f t="shared" ref="C8:C9" si="0">B8/F8</f>
        <v>3.3322096115668429E-2</v>
      </c>
      <c r="D8" s="6">
        <v>387111</v>
      </c>
      <c r="E8" s="7">
        <f t="shared" ref="E8:E10" si="1">D8/F8</f>
        <v>0.96667790388433161</v>
      </c>
      <c r="F8" s="6">
        <f t="shared" ref="F8:F9" si="2">B8+D8</f>
        <v>400455</v>
      </c>
      <c r="G8" s="8">
        <v>1</v>
      </c>
    </row>
    <row r="9" spans="1:7" ht="15" customHeight="1" x14ac:dyDescent="0.25">
      <c r="A9" s="3" t="s">
        <v>170</v>
      </c>
      <c r="B9" s="6">
        <v>12862</v>
      </c>
      <c r="C9" s="7">
        <f t="shared" si="0"/>
        <v>3.8931517215285663E-2</v>
      </c>
      <c r="D9" s="6">
        <v>317513</v>
      </c>
      <c r="E9" s="7">
        <f t="shared" si="1"/>
        <v>0.96106848278471435</v>
      </c>
      <c r="F9" s="6">
        <f t="shared" si="2"/>
        <v>330375</v>
      </c>
      <c r="G9" s="8">
        <v>1</v>
      </c>
    </row>
    <row r="10" spans="1:7" ht="15" customHeight="1" x14ac:dyDescent="0.25">
      <c r="A10" s="3" t="s">
        <v>189</v>
      </c>
      <c r="B10" s="6">
        <v>15290</v>
      </c>
      <c r="C10" s="7">
        <f t="shared" ref="C10" si="3">B10/F10</f>
        <v>4.0947716006566631E-2</v>
      </c>
      <c r="D10" s="6">
        <v>358113</v>
      </c>
      <c r="E10" s="7">
        <f t="shared" si="1"/>
        <v>0.95905228399343334</v>
      </c>
      <c r="F10" s="6">
        <f t="shared" ref="F10" si="4">B10+D10</f>
        <v>373403</v>
      </c>
      <c r="G10" s="8">
        <v>1</v>
      </c>
    </row>
    <row r="12" spans="1:7" ht="15" customHeight="1" x14ac:dyDescent="0.25">
      <c r="A12" s="70" t="s">
        <v>3</v>
      </c>
      <c r="B12" s="74" t="s">
        <v>31</v>
      </c>
      <c r="C12" s="74" t="s">
        <v>32</v>
      </c>
      <c r="D12" s="39" t="s">
        <v>6</v>
      </c>
      <c r="E12" s="4"/>
      <c r="F12" s="4"/>
    </row>
    <row r="13" spans="1:7" ht="15" customHeight="1" x14ac:dyDescent="0.25">
      <c r="A13" s="70">
        <v>2020</v>
      </c>
      <c r="B13" s="75">
        <f>B7</f>
        <v>8035</v>
      </c>
      <c r="C13" s="75">
        <f>D7</f>
        <v>224703</v>
      </c>
      <c r="D13" s="56">
        <f>SUM(B13:C13)</f>
        <v>232738</v>
      </c>
      <c r="E13" s="18"/>
      <c r="F13" s="20"/>
    </row>
    <row r="14" spans="1:7" ht="15" customHeight="1" x14ac:dyDescent="0.25">
      <c r="A14" s="70">
        <v>2021</v>
      </c>
      <c r="B14" s="75">
        <f t="shared" ref="B14:B16" si="5">B8</f>
        <v>13344</v>
      </c>
      <c r="C14" s="75">
        <f t="shared" ref="C14:C16" si="6">D8</f>
        <v>387111</v>
      </c>
      <c r="D14" s="56">
        <f t="shared" ref="D14:D16" si="7">SUM(B14:C14)</f>
        <v>400455</v>
      </c>
      <c r="E14" s="18"/>
      <c r="F14" s="20"/>
    </row>
    <row r="15" spans="1:7" ht="15" customHeight="1" x14ac:dyDescent="0.25">
      <c r="A15" s="70">
        <v>2022</v>
      </c>
      <c r="B15" s="75">
        <f t="shared" si="5"/>
        <v>12862</v>
      </c>
      <c r="C15" s="75">
        <f t="shared" si="6"/>
        <v>317513</v>
      </c>
      <c r="D15" s="56">
        <f t="shared" si="7"/>
        <v>330375</v>
      </c>
    </row>
    <row r="16" spans="1:7" ht="15" customHeight="1" x14ac:dyDescent="0.25">
      <c r="A16" s="70">
        <v>2023</v>
      </c>
      <c r="B16" s="75">
        <f t="shared" si="5"/>
        <v>15290</v>
      </c>
      <c r="C16" s="75">
        <f t="shared" si="6"/>
        <v>358113</v>
      </c>
      <c r="D16" s="56">
        <f t="shared" si="7"/>
        <v>373403</v>
      </c>
    </row>
    <row r="18" spans="1:4" ht="15" customHeight="1" x14ac:dyDescent="0.25">
      <c r="A18" s="70" t="s">
        <v>3</v>
      </c>
      <c r="B18" s="74" t="s">
        <v>31</v>
      </c>
      <c r="C18" s="74" t="s">
        <v>32</v>
      </c>
      <c r="D18" s="93" t="s">
        <v>146</v>
      </c>
    </row>
    <row r="19" spans="1:4" ht="15" customHeight="1" x14ac:dyDescent="0.25">
      <c r="A19" s="70">
        <v>2020</v>
      </c>
      <c r="B19" s="79">
        <f>C7</f>
        <v>3.4523799293626312E-2</v>
      </c>
      <c r="C19" s="79">
        <f>E7</f>
        <v>0.96547620070637374</v>
      </c>
      <c r="D19" s="93">
        <v>1</v>
      </c>
    </row>
    <row r="20" spans="1:4" ht="15" customHeight="1" x14ac:dyDescent="0.25">
      <c r="A20" s="70">
        <v>2021</v>
      </c>
      <c r="B20" s="79">
        <f t="shared" ref="B20:B21" si="8">C8</f>
        <v>3.3322096115668429E-2</v>
      </c>
      <c r="C20" s="79">
        <f t="shared" ref="C20:C21" si="9">E8</f>
        <v>0.96667790388433161</v>
      </c>
      <c r="D20" s="93">
        <v>2</v>
      </c>
    </row>
    <row r="21" spans="1:4" ht="15" customHeight="1" x14ac:dyDescent="0.25">
      <c r="A21" s="70">
        <v>2022</v>
      </c>
      <c r="B21" s="79">
        <f t="shared" si="8"/>
        <v>3.8931517215285663E-2</v>
      </c>
      <c r="C21" s="79">
        <f t="shared" si="9"/>
        <v>0.96106848278471435</v>
      </c>
      <c r="D21" s="93">
        <v>3</v>
      </c>
    </row>
    <row r="22" spans="1:4" ht="15" customHeight="1" x14ac:dyDescent="0.25">
      <c r="A22" s="70">
        <v>2023</v>
      </c>
      <c r="B22" s="79">
        <f t="shared" ref="B22" si="10">C10</f>
        <v>4.0947716006566631E-2</v>
      </c>
      <c r="C22" s="79">
        <f t="shared" ref="C22" si="11">E10</f>
        <v>0.95905228399343334</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0" orientation="landscape" horizontalDpi="90" verticalDpi="9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22"/>
  <sheetViews>
    <sheetView topLeftCell="A4"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187</v>
      </c>
    </row>
    <row r="2" spans="1:7" ht="15" customHeight="1" x14ac:dyDescent="0.25">
      <c r="A2" s="30" t="s">
        <v>168</v>
      </c>
    </row>
    <row r="4" spans="1:7" ht="15" customHeight="1" x14ac:dyDescent="0.25">
      <c r="A4" s="32" t="s">
        <v>171</v>
      </c>
    </row>
    <row r="5" spans="1:7" ht="15" customHeight="1" x14ac:dyDescent="0.25">
      <c r="A5" s="353" t="s">
        <v>3</v>
      </c>
      <c r="B5" s="354" t="s">
        <v>33</v>
      </c>
      <c r="C5" s="354"/>
      <c r="D5" s="354" t="s">
        <v>210</v>
      </c>
      <c r="E5" s="354"/>
      <c r="F5" s="354" t="s">
        <v>6</v>
      </c>
      <c r="G5" s="354"/>
    </row>
    <row r="6" spans="1:7" ht="15" customHeight="1" x14ac:dyDescent="0.25">
      <c r="A6" s="353"/>
      <c r="B6" s="5" t="s">
        <v>4</v>
      </c>
      <c r="C6" s="5" t="s">
        <v>28</v>
      </c>
      <c r="D6" s="5" t="s">
        <v>4</v>
      </c>
      <c r="E6" s="5" t="s">
        <v>28</v>
      </c>
      <c r="F6" s="5" t="s">
        <v>4</v>
      </c>
      <c r="G6" s="5" t="s">
        <v>28</v>
      </c>
    </row>
    <row r="7" spans="1:7" ht="15" customHeight="1" x14ac:dyDescent="0.25">
      <c r="A7" s="3" t="s">
        <v>149</v>
      </c>
      <c r="B7" s="6">
        <v>11163</v>
      </c>
      <c r="C7" s="7">
        <f>B7/F7</f>
        <v>4.7963804793372804E-2</v>
      </c>
      <c r="D7" s="6">
        <v>221575</v>
      </c>
      <c r="E7" s="7">
        <f>D7/F7</f>
        <v>0.95203619520662719</v>
      </c>
      <c r="F7" s="6">
        <f>+B7+D7</f>
        <v>232738</v>
      </c>
      <c r="G7" s="8">
        <v>1</v>
      </c>
    </row>
    <row r="8" spans="1:7" ht="15" customHeight="1" x14ac:dyDescent="0.25">
      <c r="A8" s="3" t="s">
        <v>159</v>
      </c>
      <c r="B8" s="6">
        <v>17895</v>
      </c>
      <c r="C8" s="7">
        <f t="shared" ref="C8:C9" si="0">B8/F8</f>
        <v>4.4686668914110203E-2</v>
      </c>
      <c r="D8" s="6">
        <v>382560</v>
      </c>
      <c r="E8" s="7">
        <f t="shared" ref="E8:E10" si="1">D8/F8</f>
        <v>0.95531333108588978</v>
      </c>
      <c r="F8" s="6">
        <f t="shared" ref="F8:F9" si="2">+B8+D8</f>
        <v>400455</v>
      </c>
      <c r="G8" s="8">
        <v>1</v>
      </c>
    </row>
    <row r="9" spans="1:7" ht="15" customHeight="1" x14ac:dyDescent="0.25">
      <c r="A9" s="3" t="s">
        <v>170</v>
      </c>
      <c r="B9" s="6">
        <f>20909+12</f>
        <v>20921</v>
      </c>
      <c r="C9" s="7">
        <f t="shared" si="0"/>
        <v>6.3325009458948159E-2</v>
      </c>
      <c r="D9" s="6">
        <v>309454</v>
      </c>
      <c r="E9" s="7">
        <f t="shared" si="1"/>
        <v>0.93667499054105186</v>
      </c>
      <c r="F9" s="6">
        <f t="shared" si="2"/>
        <v>330375</v>
      </c>
      <c r="G9" s="8">
        <v>1</v>
      </c>
    </row>
    <row r="10" spans="1:7" ht="15" customHeight="1" x14ac:dyDescent="0.25">
      <c r="A10" s="3" t="s">
        <v>189</v>
      </c>
      <c r="B10" s="6">
        <v>28133</v>
      </c>
      <c r="C10" s="7">
        <f t="shared" ref="C10" si="3">B10/F10</f>
        <v>7.5342190609073836E-2</v>
      </c>
      <c r="D10" s="6">
        <v>345270</v>
      </c>
      <c r="E10" s="7">
        <f t="shared" si="1"/>
        <v>0.92465780939092612</v>
      </c>
      <c r="F10" s="6">
        <f t="shared" ref="F10" si="4">+B10+D10</f>
        <v>373403</v>
      </c>
      <c r="G10" s="8">
        <v>1</v>
      </c>
    </row>
    <row r="12" spans="1:7" ht="15" customHeight="1" x14ac:dyDescent="0.25">
      <c r="A12" s="70" t="s">
        <v>3</v>
      </c>
      <c r="B12" s="74" t="s">
        <v>33</v>
      </c>
      <c r="C12" s="74" t="s">
        <v>210</v>
      </c>
      <c r="E12" s="4"/>
      <c r="F12" s="4"/>
    </row>
    <row r="13" spans="1:7" ht="15" customHeight="1" x14ac:dyDescent="0.25">
      <c r="A13" s="70">
        <v>2020</v>
      </c>
      <c r="B13" s="75">
        <f>B7</f>
        <v>11163</v>
      </c>
      <c r="C13" s="75">
        <f>D7</f>
        <v>221575</v>
      </c>
      <c r="D13" s="56">
        <f>SUM(B13:C13)</f>
        <v>232738</v>
      </c>
      <c r="E13" s="18"/>
      <c r="F13" s="20"/>
    </row>
    <row r="14" spans="1:7" ht="15" customHeight="1" x14ac:dyDescent="0.25">
      <c r="A14" s="70">
        <v>2021</v>
      </c>
      <c r="B14" s="75">
        <f t="shared" ref="B14:B16" si="5">B8</f>
        <v>17895</v>
      </c>
      <c r="C14" s="75">
        <f t="shared" ref="C14:C15" si="6">D8</f>
        <v>382560</v>
      </c>
      <c r="D14" s="56">
        <f t="shared" ref="D14:D16" si="7">SUM(B14:C14)</f>
        <v>400455</v>
      </c>
      <c r="E14" s="18"/>
      <c r="F14" s="20"/>
    </row>
    <row r="15" spans="1:7" ht="15" customHeight="1" x14ac:dyDescent="0.25">
      <c r="A15" s="70">
        <v>2022</v>
      </c>
      <c r="B15" s="75">
        <f t="shared" si="5"/>
        <v>20921</v>
      </c>
      <c r="C15" s="75">
        <f t="shared" si="6"/>
        <v>309454</v>
      </c>
      <c r="D15" s="56">
        <f t="shared" si="7"/>
        <v>330375</v>
      </c>
    </row>
    <row r="16" spans="1:7" ht="15" customHeight="1" x14ac:dyDescent="0.25">
      <c r="A16" s="70">
        <v>2023</v>
      </c>
      <c r="B16" s="75">
        <f t="shared" si="5"/>
        <v>28133</v>
      </c>
      <c r="C16" s="75">
        <f t="shared" ref="C16" si="8">D10</f>
        <v>345270</v>
      </c>
      <c r="D16" s="56">
        <f t="shared" si="7"/>
        <v>373403</v>
      </c>
    </row>
    <row r="18" spans="1:4" ht="15" customHeight="1" x14ac:dyDescent="0.25">
      <c r="A18" s="70" t="s">
        <v>3</v>
      </c>
      <c r="B18" s="74" t="s">
        <v>33</v>
      </c>
      <c r="C18" s="74" t="s">
        <v>210</v>
      </c>
      <c r="D18" s="93" t="s">
        <v>146</v>
      </c>
    </row>
    <row r="19" spans="1:4" ht="15" customHeight="1" x14ac:dyDescent="0.25">
      <c r="A19" s="70">
        <v>2020</v>
      </c>
      <c r="B19" s="79">
        <f>C7</f>
        <v>4.7963804793372804E-2</v>
      </c>
      <c r="C19" s="79">
        <f>E7</f>
        <v>0.95203619520662719</v>
      </c>
      <c r="D19" s="93">
        <v>1</v>
      </c>
    </row>
    <row r="20" spans="1:4" ht="15" customHeight="1" x14ac:dyDescent="0.25">
      <c r="A20" s="70">
        <v>2021</v>
      </c>
      <c r="B20" s="79">
        <f t="shared" ref="B20:B21" si="9">C8</f>
        <v>4.4686668914110203E-2</v>
      </c>
      <c r="C20" s="79">
        <f t="shared" ref="C20:C22" si="10">E8</f>
        <v>0.95531333108588978</v>
      </c>
      <c r="D20" s="93">
        <v>2</v>
      </c>
    </row>
    <row r="21" spans="1:4" ht="15" customHeight="1" x14ac:dyDescent="0.25">
      <c r="A21" s="70">
        <v>2022</v>
      </c>
      <c r="B21" s="79">
        <f t="shared" si="9"/>
        <v>6.3325009458948159E-2</v>
      </c>
      <c r="C21" s="79">
        <f t="shared" si="10"/>
        <v>0.93667499054105186</v>
      </c>
      <c r="D21" s="93">
        <v>3</v>
      </c>
    </row>
    <row r="22" spans="1:4" ht="15" customHeight="1" x14ac:dyDescent="0.25">
      <c r="A22" s="70">
        <v>2023</v>
      </c>
      <c r="B22" s="79">
        <f t="shared" ref="B22" si="11">C10</f>
        <v>7.5342190609073836E-2</v>
      </c>
      <c r="C22" s="79">
        <f t="shared" si="10"/>
        <v>0.92465780939092612</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94" orientation="landscape" horizontalDpi="90" verticalDpi="9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22"/>
  <sheetViews>
    <sheetView workbookViewId="0">
      <selection sqref="A1:H20"/>
    </sheetView>
  </sheetViews>
  <sheetFormatPr baseColWidth="10" defaultColWidth="10.85546875" defaultRowHeight="15" customHeight="1" x14ac:dyDescent="0.25"/>
  <cols>
    <col min="1" max="1" width="10.85546875" style="1"/>
    <col min="2" max="13" width="10.85546875" style="39"/>
    <col min="14" max="16384" width="10.85546875" style="1"/>
  </cols>
  <sheetData>
    <row r="1" spans="1:13" ht="15" customHeight="1" x14ac:dyDescent="0.25">
      <c r="A1" s="30" t="s">
        <v>187</v>
      </c>
      <c r="L1" s="1"/>
      <c r="M1" s="1"/>
    </row>
    <row r="2" spans="1:13" ht="15" customHeight="1" x14ac:dyDescent="0.25">
      <c r="A2" s="30" t="s">
        <v>168</v>
      </c>
      <c r="L2" s="1"/>
      <c r="M2" s="1"/>
    </row>
    <row r="4" spans="1:13" ht="15" customHeight="1" x14ac:dyDescent="0.25">
      <c r="A4" s="32" t="s">
        <v>192</v>
      </c>
    </row>
    <row r="5" spans="1:13" ht="15" customHeight="1" x14ac:dyDescent="0.25">
      <c r="A5" s="353" t="s">
        <v>3</v>
      </c>
      <c r="B5" s="354" t="s">
        <v>80</v>
      </c>
      <c r="C5" s="354"/>
      <c r="D5" s="354" t="s">
        <v>81</v>
      </c>
      <c r="E5" s="354"/>
      <c r="F5" s="354" t="s">
        <v>82</v>
      </c>
      <c r="G5" s="354"/>
      <c r="H5" s="354" t="s">
        <v>83</v>
      </c>
      <c r="I5" s="354"/>
      <c r="J5" s="354" t="s">
        <v>84</v>
      </c>
      <c r="K5" s="354"/>
      <c r="L5" s="354" t="s">
        <v>6</v>
      </c>
      <c r="M5" s="354"/>
    </row>
    <row r="6" spans="1:13" ht="15" customHeight="1" x14ac:dyDescent="0.25">
      <c r="A6" s="353"/>
      <c r="B6" s="5" t="s">
        <v>4</v>
      </c>
      <c r="C6" s="5" t="s">
        <v>28</v>
      </c>
      <c r="D6" s="5" t="s">
        <v>4</v>
      </c>
      <c r="E6" s="5" t="s">
        <v>28</v>
      </c>
      <c r="F6" s="5" t="s">
        <v>4</v>
      </c>
      <c r="G6" s="5" t="s">
        <v>28</v>
      </c>
      <c r="H6" s="5" t="s">
        <v>4</v>
      </c>
      <c r="I6" s="5" t="s">
        <v>28</v>
      </c>
      <c r="J6" s="5" t="s">
        <v>4</v>
      </c>
      <c r="K6" s="5" t="s">
        <v>28</v>
      </c>
      <c r="L6" s="5" t="s">
        <v>4</v>
      </c>
      <c r="M6" s="5" t="s">
        <v>4</v>
      </c>
    </row>
    <row r="7" spans="1:13" ht="15" customHeight="1" x14ac:dyDescent="0.25">
      <c r="A7" s="3" t="s">
        <v>149</v>
      </c>
      <c r="B7" s="6">
        <v>23255</v>
      </c>
      <c r="C7" s="7">
        <f>B7/L7</f>
        <v>9.991922247333912E-2</v>
      </c>
      <c r="D7" s="6">
        <v>117122</v>
      </c>
      <c r="E7" s="7">
        <f>D7/L7</f>
        <v>0.50323539774338522</v>
      </c>
      <c r="F7" s="6">
        <v>44965</v>
      </c>
      <c r="G7" s="7">
        <f>F7/L7</f>
        <v>0.19320007905885589</v>
      </c>
      <c r="H7" s="6">
        <v>22166</v>
      </c>
      <c r="I7" s="7">
        <f>H7/L7</f>
        <v>9.5240141274738122E-2</v>
      </c>
      <c r="J7" s="6">
        <v>25230</v>
      </c>
      <c r="K7" s="7">
        <f>J7/L7</f>
        <v>0.10840515944968161</v>
      </c>
      <c r="L7" s="6">
        <f>B7+D7+F7+H7+J7</f>
        <v>232738</v>
      </c>
      <c r="M7" s="8">
        <v>1</v>
      </c>
    </row>
    <row r="8" spans="1:13" ht="15" customHeight="1" x14ac:dyDescent="0.25">
      <c r="A8" s="3" t="s">
        <v>159</v>
      </c>
      <c r="B8" s="6">
        <v>34245</v>
      </c>
      <c r="C8" s="7">
        <f t="shared" ref="C8:C9" si="0">B8/L8</f>
        <v>8.5515226429935948E-2</v>
      </c>
      <c r="D8" s="6">
        <v>186472</v>
      </c>
      <c r="E8" s="7">
        <f t="shared" ref="E8:E9" si="1">D8/L8</f>
        <v>0.46565032275786294</v>
      </c>
      <c r="F8" s="6">
        <v>86239</v>
      </c>
      <c r="G8" s="7">
        <f t="shared" ref="G8:G9" si="2">F8/L8</f>
        <v>0.21535253648974292</v>
      </c>
      <c r="H8" s="6">
        <v>43455</v>
      </c>
      <c r="I8" s="7">
        <f t="shared" ref="I8:I9" si="3">H8/L8</f>
        <v>0.10851406525077724</v>
      </c>
      <c r="J8" s="6">
        <v>50044</v>
      </c>
      <c r="K8" s="7">
        <f t="shared" ref="K8:K9" si="4">J8/L8</f>
        <v>0.12496784907168096</v>
      </c>
      <c r="L8" s="6">
        <f t="shared" ref="L8:L9" si="5">B8+D8+F8+H8+J8</f>
        <v>400455</v>
      </c>
      <c r="M8" s="8">
        <v>1</v>
      </c>
    </row>
    <row r="9" spans="1:13" ht="15" customHeight="1" x14ac:dyDescent="0.25">
      <c r="A9" s="3" t="s">
        <v>170</v>
      </c>
      <c r="B9" s="6">
        <v>10456</v>
      </c>
      <c r="C9" s="7">
        <f t="shared" si="0"/>
        <v>3.1648883844116536E-2</v>
      </c>
      <c r="D9" s="6">
        <v>124090</v>
      </c>
      <c r="E9" s="7">
        <f t="shared" si="1"/>
        <v>0.37560348089292472</v>
      </c>
      <c r="F9" s="6">
        <v>76945</v>
      </c>
      <c r="G9" s="7">
        <f t="shared" si="2"/>
        <v>0.23290200529701097</v>
      </c>
      <c r="H9" s="6">
        <v>49112</v>
      </c>
      <c r="I9" s="7">
        <f t="shared" si="3"/>
        <v>0.14865531592886871</v>
      </c>
      <c r="J9" s="6">
        <v>69772</v>
      </c>
      <c r="K9" s="7">
        <f t="shared" si="4"/>
        <v>0.21119031403707908</v>
      </c>
      <c r="L9" s="6">
        <f t="shared" si="5"/>
        <v>330375</v>
      </c>
      <c r="M9" s="8">
        <v>1</v>
      </c>
    </row>
    <row r="10" spans="1:13" ht="15" customHeight="1" x14ac:dyDescent="0.25">
      <c r="A10" s="3" t="s">
        <v>189</v>
      </c>
      <c r="B10" s="6">
        <v>9437</v>
      </c>
      <c r="C10" s="7">
        <f t="shared" ref="C10" si="6">B10/L10</f>
        <v>2.5272962456113102E-2</v>
      </c>
      <c r="D10" s="6">
        <v>135659</v>
      </c>
      <c r="E10" s="7">
        <f t="shared" ref="E10" si="7">D10/L10</f>
        <v>0.36330452620894849</v>
      </c>
      <c r="F10" s="6">
        <v>85165</v>
      </c>
      <c r="G10" s="7">
        <f t="shared" ref="G10" si="8">F10/L10</f>
        <v>0.22807797473507177</v>
      </c>
      <c r="H10" s="6">
        <v>54415</v>
      </c>
      <c r="I10" s="7">
        <f t="shared" ref="I10" si="9">H10/L10</f>
        <v>0.14572727053612317</v>
      </c>
      <c r="J10" s="6">
        <v>88727</v>
      </c>
      <c r="K10" s="7">
        <f t="shared" ref="K10" si="10">J10/L10</f>
        <v>0.23761726606374345</v>
      </c>
      <c r="L10" s="6">
        <f t="shared" ref="L10" si="11">B10+D10+F10+H10+J10</f>
        <v>373403</v>
      </c>
      <c r="M10" s="8">
        <v>1</v>
      </c>
    </row>
    <row r="12" spans="1:13" s="35" customFormat="1" ht="33" customHeight="1" x14ac:dyDescent="0.25">
      <c r="A12" s="34" t="s">
        <v>3</v>
      </c>
      <c r="B12" s="21" t="s">
        <v>80</v>
      </c>
      <c r="C12" s="21" t="s">
        <v>81</v>
      </c>
      <c r="D12" s="21" t="s">
        <v>82</v>
      </c>
      <c r="E12" s="21" t="s">
        <v>83</v>
      </c>
      <c r="F12" s="21" t="s">
        <v>84</v>
      </c>
      <c r="G12" s="40"/>
      <c r="H12" s="21"/>
      <c r="I12" s="21"/>
      <c r="J12" s="40"/>
      <c r="K12" s="40"/>
      <c r="L12" s="40"/>
      <c r="M12" s="40"/>
    </row>
    <row r="13" spans="1:13" ht="15" customHeight="1" x14ac:dyDescent="0.25">
      <c r="A13" s="2">
        <v>2020</v>
      </c>
      <c r="B13" s="18">
        <f>B7</f>
        <v>23255</v>
      </c>
      <c r="C13" s="18">
        <f>D7</f>
        <v>117122</v>
      </c>
      <c r="D13" s="18">
        <f>F7</f>
        <v>44965</v>
      </c>
      <c r="E13" s="18">
        <f>H7</f>
        <v>22166</v>
      </c>
      <c r="F13" s="18">
        <f>J7</f>
        <v>25230</v>
      </c>
      <c r="G13" s="56">
        <f>SUM(B13:F13)</f>
        <v>232738</v>
      </c>
      <c r="H13" s="18"/>
      <c r="I13" s="20"/>
    </row>
    <row r="14" spans="1:13" ht="15" customHeight="1" x14ac:dyDescent="0.25">
      <c r="A14" s="2">
        <v>2021</v>
      </c>
      <c r="B14" s="18">
        <f t="shared" ref="B14:B16" si="12">B8</f>
        <v>34245</v>
      </c>
      <c r="C14" s="18">
        <f t="shared" ref="C14:C15" si="13">D8</f>
        <v>186472</v>
      </c>
      <c r="D14" s="18">
        <f t="shared" ref="D14:D15" si="14">F8</f>
        <v>86239</v>
      </c>
      <c r="E14" s="18">
        <f t="shared" ref="E14:E15" si="15">H8</f>
        <v>43455</v>
      </c>
      <c r="F14" s="18">
        <f t="shared" ref="F14:F15" si="16">J8</f>
        <v>50044</v>
      </c>
      <c r="G14" s="56">
        <f t="shared" ref="G14:G16" si="17">SUM(B14:F14)</f>
        <v>400455</v>
      </c>
      <c r="H14" s="18"/>
      <c r="I14" s="20"/>
    </row>
    <row r="15" spans="1:13" ht="15" customHeight="1" x14ac:dyDescent="0.25">
      <c r="A15" s="2">
        <v>2022</v>
      </c>
      <c r="B15" s="18">
        <f t="shared" si="12"/>
        <v>10456</v>
      </c>
      <c r="C15" s="18">
        <f t="shared" si="13"/>
        <v>124090</v>
      </c>
      <c r="D15" s="18">
        <f t="shared" si="14"/>
        <v>76945</v>
      </c>
      <c r="E15" s="18">
        <f t="shared" si="15"/>
        <v>49112</v>
      </c>
      <c r="F15" s="18">
        <f t="shared" si="16"/>
        <v>69772</v>
      </c>
      <c r="G15" s="56">
        <f t="shared" si="17"/>
        <v>330375</v>
      </c>
    </row>
    <row r="16" spans="1:13" ht="15" customHeight="1" x14ac:dyDescent="0.25">
      <c r="A16" s="2">
        <v>2023</v>
      </c>
      <c r="B16" s="18">
        <f t="shared" si="12"/>
        <v>9437</v>
      </c>
      <c r="C16" s="18">
        <f t="shared" ref="C16" si="18">D10</f>
        <v>135659</v>
      </c>
      <c r="D16" s="18">
        <f t="shared" ref="D16" si="19">F10</f>
        <v>85165</v>
      </c>
      <c r="E16" s="18">
        <f t="shared" ref="E16" si="20">H10</f>
        <v>54415</v>
      </c>
      <c r="F16" s="18">
        <f t="shared" ref="F16" si="21">J10</f>
        <v>88727</v>
      </c>
      <c r="G16" s="56">
        <f t="shared" si="17"/>
        <v>373403</v>
      </c>
    </row>
    <row r="18" spans="1:7" ht="28.5" customHeight="1" x14ac:dyDescent="0.25">
      <c r="A18" s="2" t="s">
        <v>3</v>
      </c>
      <c r="B18" s="21" t="s">
        <v>80</v>
      </c>
      <c r="C18" s="21" t="s">
        <v>81</v>
      </c>
      <c r="D18" s="21" t="s">
        <v>82</v>
      </c>
      <c r="E18" s="21" t="s">
        <v>83</v>
      </c>
      <c r="F18" s="21" t="s">
        <v>84</v>
      </c>
      <c r="G18" s="23" t="s">
        <v>146</v>
      </c>
    </row>
    <row r="19" spans="1:7" ht="15" customHeight="1" x14ac:dyDescent="0.25">
      <c r="A19" s="2">
        <v>2020</v>
      </c>
      <c r="B19" s="19">
        <f>C7</f>
        <v>9.991922247333912E-2</v>
      </c>
      <c r="C19" s="19">
        <f>E7</f>
        <v>0.50323539774338522</v>
      </c>
      <c r="D19" s="19">
        <f>G7</f>
        <v>0.19320007905885589</v>
      </c>
      <c r="E19" s="19">
        <f>I7</f>
        <v>9.5240141274738122E-2</v>
      </c>
      <c r="F19" s="19">
        <f>K7</f>
        <v>0.10840515944968161</v>
      </c>
      <c r="G19" s="23">
        <v>1</v>
      </c>
    </row>
    <row r="20" spans="1:7" ht="15" customHeight="1" x14ac:dyDescent="0.25">
      <c r="A20" s="2">
        <v>2021</v>
      </c>
      <c r="B20" s="19">
        <f t="shared" ref="B20:B21" si="22">C8</f>
        <v>8.5515226429935948E-2</v>
      </c>
      <c r="C20" s="19">
        <f t="shared" ref="C20:C21" si="23">E8</f>
        <v>0.46565032275786294</v>
      </c>
      <c r="D20" s="19">
        <f t="shared" ref="D20:D21" si="24">G8</f>
        <v>0.21535253648974292</v>
      </c>
      <c r="E20" s="19">
        <f t="shared" ref="E20:E21" si="25">I8</f>
        <v>0.10851406525077724</v>
      </c>
      <c r="F20" s="19">
        <f t="shared" ref="F20:F21" si="26">K8</f>
        <v>0.12496784907168096</v>
      </c>
      <c r="G20" s="23">
        <v>2</v>
      </c>
    </row>
    <row r="21" spans="1:7" ht="15" customHeight="1" x14ac:dyDescent="0.25">
      <c r="A21" s="2">
        <v>2022</v>
      </c>
      <c r="B21" s="19">
        <f t="shared" si="22"/>
        <v>3.1648883844116536E-2</v>
      </c>
      <c r="C21" s="19">
        <f t="shared" si="23"/>
        <v>0.37560348089292472</v>
      </c>
      <c r="D21" s="19">
        <f t="shared" si="24"/>
        <v>0.23290200529701097</v>
      </c>
      <c r="E21" s="19">
        <f t="shared" si="25"/>
        <v>0.14865531592886871</v>
      </c>
      <c r="F21" s="19">
        <f t="shared" si="26"/>
        <v>0.21119031403707908</v>
      </c>
      <c r="G21" s="23">
        <v>3</v>
      </c>
    </row>
    <row r="22" spans="1:7" ht="15" customHeight="1" x14ac:dyDescent="0.25">
      <c r="A22" s="2">
        <v>2023</v>
      </c>
      <c r="B22" s="19">
        <f t="shared" ref="B22" si="27">C10</f>
        <v>2.5272962456113102E-2</v>
      </c>
      <c r="C22" s="19">
        <f t="shared" ref="C22" si="28">E10</f>
        <v>0.36330452620894849</v>
      </c>
      <c r="D22" s="19">
        <f t="shared" ref="D22" si="29">G10</f>
        <v>0.22807797473507177</v>
      </c>
      <c r="E22" s="19">
        <f t="shared" ref="E22" si="30">I10</f>
        <v>0.14572727053612317</v>
      </c>
      <c r="F22" s="19">
        <f t="shared" ref="F22" si="31">K10</f>
        <v>0.23761726606374345</v>
      </c>
      <c r="G22" s="23">
        <v>4</v>
      </c>
    </row>
  </sheetData>
  <mergeCells count="7">
    <mergeCell ref="L5:M5"/>
    <mergeCell ref="A5:A6"/>
    <mergeCell ref="B5:C5"/>
    <mergeCell ref="D5:E5"/>
    <mergeCell ref="F5:G5"/>
    <mergeCell ref="H5:I5"/>
    <mergeCell ref="J5:K5"/>
  </mergeCells>
  <phoneticPr fontId="16" type="noConversion"/>
  <pageMargins left="0.70866141732283472" right="0.70866141732283472" top="0.74803149606299213" bottom="0.74803149606299213" header="0.31496062992125984" footer="0.31496062992125984"/>
  <pageSetup scale="62" orientation="landscape"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BBA57-2E78-477D-A81F-3A74A761A8DD}">
  <sheetPr>
    <tabColor rgb="FF00B0F0"/>
    <pageSetUpPr fitToPage="1"/>
  </sheetPr>
  <dimension ref="A4:G27"/>
  <sheetViews>
    <sheetView topLeftCell="A6" zoomScaleNormal="100" workbookViewId="0">
      <selection activeCell="L22" sqref="L22"/>
    </sheetView>
  </sheetViews>
  <sheetFormatPr baseColWidth="10" defaultColWidth="10.85546875" defaultRowHeight="15" customHeight="1" x14ac:dyDescent="0.25"/>
  <cols>
    <col min="1" max="1" width="20.42578125" style="1" customWidth="1"/>
    <col min="2" max="2" width="11.5703125" style="39" bestFit="1" customWidth="1"/>
    <col min="3" max="3" width="11" style="39" bestFit="1" customWidth="1"/>
    <col min="4" max="4" width="11.42578125" style="4" bestFit="1" customWidth="1"/>
    <col min="5" max="5" width="11" style="4" bestFit="1" customWidth="1"/>
    <col min="6" max="6" width="11.5703125" style="4" bestFit="1" customWidth="1"/>
    <col min="7" max="7" width="9.85546875" style="1" customWidth="1"/>
    <col min="8" max="16384" width="10.85546875" style="1"/>
  </cols>
  <sheetData>
    <row r="4" spans="1:7" ht="30" customHeight="1" x14ac:dyDescent="0.25">
      <c r="A4" s="296" t="s">
        <v>293</v>
      </c>
      <c r="B4" s="296"/>
      <c r="C4" s="296"/>
      <c r="D4" s="296"/>
      <c r="E4" s="296"/>
    </row>
    <row r="5" spans="1:7" ht="15" customHeight="1" thickBot="1" x14ac:dyDescent="0.3">
      <c r="A5" s="133"/>
    </row>
    <row r="6" spans="1:7" ht="23.25" x14ac:dyDescent="0.25">
      <c r="A6" s="289" t="s">
        <v>42</v>
      </c>
      <c r="B6" s="293" t="s">
        <v>293</v>
      </c>
      <c r="C6" s="294"/>
      <c r="D6" s="294"/>
      <c r="E6" s="294"/>
      <c r="F6" s="295"/>
      <c r="G6" s="291" t="s">
        <v>294</v>
      </c>
    </row>
    <row r="7" spans="1:7" ht="15" customHeight="1" x14ac:dyDescent="0.25">
      <c r="A7" s="290"/>
      <c r="B7" s="176" t="s">
        <v>238</v>
      </c>
      <c r="C7" s="176" t="s">
        <v>5</v>
      </c>
      <c r="D7" s="176" t="s">
        <v>237</v>
      </c>
      <c r="E7" s="176" t="s">
        <v>5</v>
      </c>
      <c r="F7" s="238" t="s">
        <v>231</v>
      </c>
      <c r="G7" s="292"/>
    </row>
    <row r="8" spans="1:7" ht="24.95" customHeight="1" x14ac:dyDescent="0.25">
      <c r="A8" s="181" t="s">
        <v>43</v>
      </c>
      <c r="B8" s="132">
        <v>545</v>
      </c>
      <c r="C8" s="131">
        <f>B8/$B$25</f>
        <v>2.976190476190476E-2</v>
      </c>
      <c r="D8" s="132">
        <v>5524</v>
      </c>
      <c r="E8" s="131">
        <f>D8/$D$25</f>
        <v>1.6199793543543544E-2</v>
      </c>
      <c r="F8" s="132">
        <f>B8+D8</f>
        <v>6069</v>
      </c>
      <c r="G8" s="182">
        <f>B8/F8</f>
        <v>8.9800626132806066E-2</v>
      </c>
    </row>
    <row r="9" spans="1:7" ht="24.95" customHeight="1" x14ac:dyDescent="0.25">
      <c r="A9" s="181" t="s">
        <v>44</v>
      </c>
      <c r="B9" s="132">
        <v>1115</v>
      </c>
      <c r="C9" s="131">
        <f t="shared" ref="C9:C24" si="0">B9/$B$25</f>
        <v>6.0889034512887727E-2</v>
      </c>
      <c r="D9" s="132">
        <v>16423</v>
      </c>
      <c r="E9" s="131">
        <f t="shared" ref="E9:E24" si="1">D9/$D$25</f>
        <v>4.8162420232732733E-2</v>
      </c>
      <c r="F9" s="132">
        <f t="shared" ref="F9:F25" si="2">B9+D9</f>
        <v>17538</v>
      </c>
      <c r="G9" s="182">
        <f t="shared" ref="G9:G25" si="3">B9/F9</f>
        <v>6.3576234462310408E-2</v>
      </c>
    </row>
    <row r="10" spans="1:7" ht="24.95" customHeight="1" x14ac:dyDescent="0.25">
      <c r="A10" s="181" t="s">
        <v>45</v>
      </c>
      <c r="B10" s="132">
        <v>1035</v>
      </c>
      <c r="C10" s="131">
        <f t="shared" si="0"/>
        <v>5.6520314547837486E-2</v>
      </c>
      <c r="D10" s="132">
        <v>17610</v>
      </c>
      <c r="E10" s="131">
        <f t="shared" si="1"/>
        <v>5.1643440315315314E-2</v>
      </c>
      <c r="F10" s="132">
        <f t="shared" si="2"/>
        <v>18645</v>
      </c>
      <c r="G10" s="182">
        <f t="shared" si="3"/>
        <v>5.5510860820595337E-2</v>
      </c>
    </row>
    <row r="11" spans="1:7" ht="24.95" customHeight="1" x14ac:dyDescent="0.25">
      <c r="A11" s="181" t="s">
        <v>46</v>
      </c>
      <c r="B11" s="132">
        <v>449</v>
      </c>
      <c r="C11" s="131">
        <f t="shared" si="0"/>
        <v>2.4519440803844474E-2</v>
      </c>
      <c r="D11" s="132">
        <v>10917</v>
      </c>
      <c r="E11" s="131">
        <f t="shared" si="1"/>
        <v>3.201541385135135E-2</v>
      </c>
      <c r="F11" s="132">
        <f t="shared" si="2"/>
        <v>11366</v>
      </c>
      <c r="G11" s="182">
        <f t="shared" si="3"/>
        <v>3.9503783213091677E-2</v>
      </c>
    </row>
    <row r="12" spans="1:7" ht="24.95" customHeight="1" x14ac:dyDescent="0.25">
      <c r="A12" s="181" t="s">
        <v>47</v>
      </c>
      <c r="B12" s="132">
        <v>579</v>
      </c>
      <c r="C12" s="131">
        <f t="shared" si="0"/>
        <v>3.1618610747051114E-2</v>
      </c>
      <c r="D12" s="132">
        <v>15760</v>
      </c>
      <c r="E12" s="131">
        <f t="shared" si="1"/>
        <v>4.6218093093093091E-2</v>
      </c>
      <c r="F12" s="132">
        <f t="shared" si="2"/>
        <v>16339</v>
      </c>
      <c r="G12" s="182">
        <f t="shared" si="3"/>
        <v>3.5436685231654323E-2</v>
      </c>
    </row>
    <row r="13" spans="1:7" ht="24.95" customHeight="1" x14ac:dyDescent="0.25">
      <c r="A13" s="181" t="s">
        <v>48</v>
      </c>
      <c r="B13" s="132">
        <v>1690</v>
      </c>
      <c r="C13" s="131">
        <f t="shared" si="0"/>
        <v>9.2289209261686322E-2</v>
      </c>
      <c r="D13" s="132">
        <v>39462</v>
      </c>
      <c r="E13" s="131">
        <f t="shared" si="1"/>
        <v>0.11572705518018019</v>
      </c>
      <c r="F13" s="132">
        <f t="shared" si="2"/>
        <v>41152</v>
      </c>
      <c r="G13" s="182">
        <f t="shared" si="3"/>
        <v>4.1067262830482114E-2</v>
      </c>
    </row>
    <row r="14" spans="1:7" ht="24.95" customHeight="1" x14ac:dyDescent="0.25">
      <c r="A14" s="181" t="s">
        <v>49</v>
      </c>
      <c r="B14" s="132">
        <v>926</v>
      </c>
      <c r="C14" s="131">
        <f t="shared" si="0"/>
        <v>5.0567933595456534E-2</v>
      </c>
      <c r="D14" s="132">
        <v>23185</v>
      </c>
      <c r="E14" s="131">
        <f t="shared" si="1"/>
        <v>6.799279748498499E-2</v>
      </c>
      <c r="F14" s="132">
        <f t="shared" si="2"/>
        <v>24111</v>
      </c>
      <c r="G14" s="182">
        <f t="shared" si="3"/>
        <v>3.8405706938741652E-2</v>
      </c>
    </row>
    <row r="15" spans="1:7" ht="24.95" customHeight="1" x14ac:dyDescent="0.25">
      <c r="A15" s="181" t="s">
        <v>50</v>
      </c>
      <c r="B15" s="132">
        <v>985</v>
      </c>
      <c r="C15" s="131">
        <f t="shared" si="0"/>
        <v>5.3789864569681087E-2</v>
      </c>
      <c r="D15" s="132">
        <v>17279</v>
      </c>
      <c r="E15" s="131">
        <f t="shared" si="1"/>
        <v>5.0672743055555552E-2</v>
      </c>
      <c r="F15" s="132">
        <f t="shared" si="2"/>
        <v>18264</v>
      </c>
      <c r="G15" s="182">
        <f t="shared" si="3"/>
        <v>5.3931230836618486E-2</v>
      </c>
    </row>
    <row r="16" spans="1:7" ht="24.95" customHeight="1" x14ac:dyDescent="0.25">
      <c r="A16" s="181" t="s">
        <v>140</v>
      </c>
      <c r="B16" s="132">
        <v>415</v>
      </c>
      <c r="C16" s="131">
        <f t="shared" si="0"/>
        <v>2.266273481869812E-2</v>
      </c>
      <c r="D16" s="132">
        <v>8679</v>
      </c>
      <c r="E16" s="131">
        <f t="shared" si="1"/>
        <v>2.5452210022522521E-2</v>
      </c>
      <c r="F16" s="132">
        <f t="shared" si="2"/>
        <v>9094</v>
      </c>
      <c r="G16" s="182">
        <f t="shared" si="3"/>
        <v>4.5634484275346381E-2</v>
      </c>
    </row>
    <row r="17" spans="1:7" ht="24.95" customHeight="1" x14ac:dyDescent="0.25">
      <c r="A17" s="181" t="s">
        <v>51</v>
      </c>
      <c r="B17" s="132">
        <v>934</v>
      </c>
      <c r="C17" s="131">
        <f t="shared" si="0"/>
        <v>5.1004805591961556E-2</v>
      </c>
      <c r="D17" s="132">
        <v>27859</v>
      </c>
      <c r="E17" s="131">
        <f t="shared" si="1"/>
        <v>8.1699863926426433E-2</v>
      </c>
      <c r="F17" s="132">
        <f t="shared" si="2"/>
        <v>28793</v>
      </c>
      <c r="G17" s="182">
        <f t="shared" si="3"/>
        <v>3.2438439898586462E-2</v>
      </c>
    </row>
    <row r="18" spans="1:7" ht="24.95" customHeight="1" x14ac:dyDescent="0.25">
      <c r="A18" s="181" t="s">
        <v>52</v>
      </c>
      <c r="B18" s="132">
        <v>759</v>
      </c>
      <c r="C18" s="131">
        <f t="shared" si="0"/>
        <v>4.1448230668414153E-2</v>
      </c>
      <c r="D18" s="132">
        <v>19910</v>
      </c>
      <c r="E18" s="131">
        <f t="shared" si="1"/>
        <v>5.8388466591591588E-2</v>
      </c>
      <c r="F18" s="132">
        <f t="shared" si="2"/>
        <v>20669</v>
      </c>
      <c r="G18" s="182">
        <f t="shared" si="3"/>
        <v>3.6721660457690264E-2</v>
      </c>
    </row>
    <row r="19" spans="1:7" ht="24.95" customHeight="1" x14ac:dyDescent="0.25">
      <c r="A19" s="181" t="s">
        <v>53</v>
      </c>
      <c r="B19" s="132">
        <v>322</v>
      </c>
      <c r="C19" s="131">
        <f t="shared" si="0"/>
        <v>1.7584097859327217E-2</v>
      </c>
      <c r="D19" s="132">
        <v>9298</v>
      </c>
      <c r="E19" s="131">
        <f t="shared" si="1"/>
        <v>2.7267501876876876E-2</v>
      </c>
      <c r="F19" s="132">
        <f t="shared" si="2"/>
        <v>9620</v>
      </c>
      <c r="G19" s="182">
        <f t="shared" si="3"/>
        <v>3.3471933471933474E-2</v>
      </c>
    </row>
    <row r="20" spans="1:7" ht="24.95" customHeight="1" x14ac:dyDescent="0.25">
      <c r="A20" s="181" t="s">
        <v>54</v>
      </c>
      <c r="B20" s="132">
        <v>718</v>
      </c>
      <c r="C20" s="131">
        <f t="shared" si="0"/>
        <v>3.9209261686325908E-2</v>
      </c>
      <c r="D20" s="132">
        <v>21990</v>
      </c>
      <c r="E20" s="131">
        <f t="shared" si="1"/>
        <v>6.4488316441441443E-2</v>
      </c>
      <c r="F20" s="132">
        <f t="shared" si="2"/>
        <v>22708</v>
      </c>
      <c r="G20" s="182">
        <f t="shared" si="3"/>
        <v>3.1618812753214723E-2</v>
      </c>
    </row>
    <row r="21" spans="1:7" ht="24.95" customHeight="1" x14ac:dyDescent="0.25">
      <c r="A21" s="181" t="s">
        <v>55</v>
      </c>
      <c r="B21" s="132">
        <v>95</v>
      </c>
      <c r="C21" s="131">
        <f t="shared" si="0"/>
        <v>5.1878549584971605E-3</v>
      </c>
      <c r="D21" s="132">
        <v>3949</v>
      </c>
      <c r="E21" s="131">
        <f t="shared" si="1"/>
        <v>1.1580916854354355E-2</v>
      </c>
      <c r="F21" s="132">
        <f t="shared" si="2"/>
        <v>4044</v>
      </c>
      <c r="G21" s="182">
        <f t="shared" si="3"/>
        <v>2.3491592482690407E-2</v>
      </c>
    </row>
    <row r="22" spans="1:7" ht="24.95" customHeight="1" x14ac:dyDescent="0.25">
      <c r="A22" s="181" t="s">
        <v>56</v>
      </c>
      <c r="B22" s="132">
        <v>168</v>
      </c>
      <c r="C22" s="131">
        <f t="shared" si="0"/>
        <v>9.1743119266055051E-3</v>
      </c>
      <c r="D22" s="132">
        <v>4033</v>
      </c>
      <c r="E22" s="131">
        <f t="shared" si="1"/>
        <v>1.1827256944444444E-2</v>
      </c>
      <c r="F22" s="132">
        <f t="shared" si="2"/>
        <v>4201</v>
      </c>
      <c r="G22" s="182">
        <f t="shared" si="3"/>
        <v>3.9990478457510116E-2</v>
      </c>
    </row>
    <row r="23" spans="1:7" ht="24.95" customHeight="1" x14ac:dyDescent="0.25">
      <c r="A23" s="181" t="s">
        <v>108</v>
      </c>
      <c r="B23" s="132">
        <v>3739</v>
      </c>
      <c r="C23" s="131">
        <f t="shared" si="0"/>
        <v>0.20418304936653561</v>
      </c>
      <c r="D23" s="132">
        <v>48428</v>
      </c>
      <c r="E23" s="131">
        <f t="shared" si="1"/>
        <v>0.14202092717717718</v>
      </c>
      <c r="F23" s="132">
        <f t="shared" si="2"/>
        <v>52167</v>
      </c>
      <c r="G23" s="182">
        <f t="shared" si="3"/>
        <v>7.1673663427070752E-2</v>
      </c>
    </row>
    <row r="24" spans="1:7" ht="24.95" customHeight="1" thickBot="1" x14ac:dyDescent="0.3">
      <c r="A24" s="183" t="s">
        <v>109</v>
      </c>
      <c r="B24" s="184">
        <v>3838</v>
      </c>
      <c r="C24" s="185">
        <f t="shared" si="0"/>
        <v>0.20958934032328527</v>
      </c>
      <c r="D24" s="184">
        <v>50686</v>
      </c>
      <c r="E24" s="185">
        <f t="shared" si="1"/>
        <v>0.14864278340840842</v>
      </c>
      <c r="F24" s="132">
        <f t="shared" si="2"/>
        <v>54524</v>
      </c>
      <c r="G24" s="182">
        <f t="shared" si="3"/>
        <v>7.0391020468050763E-2</v>
      </c>
    </row>
    <row r="25" spans="1:7" s="190" customFormat="1" ht="31.5" customHeight="1" x14ac:dyDescent="0.25">
      <c r="A25" s="187"/>
      <c r="B25" s="186">
        <f>SUM(B8:B24)</f>
        <v>18312</v>
      </c>
      <c r="C25" s="187"/>
      <c r="D25" s="188">
        <f>SUM(D8:D24)</f>
        <v>340992</v>
      </c>
      <c r="E25" s="189"/>
      <c r="F25" s="262">
        <f t="shared" si="2"/>
        <v>359304</v>
      </c>
      <c r="G25" s="182">
        <f t="shared" si="3"/>
        <v>5.0965199385478589E-2</v>
      </c>
    </row>
    <row r="26" spans="1:7" ht="15" customHeight="1" x14ac:dyDescent="0.25">
      <c r="A26" s="30" t="s">
        <v>328</v>
      </c>
      <c r="E26" s="130"/>
      <c r="F26" s="215"/>
    </row>
    <row r="27" spans="1:7" ht="15" customHeight="1" x14ac:dyDescent="0.25">
      <c r="A27" s="30"/>
      <c r="E27" s="130"/>
      <c r="F27" s="130"/>
    </row>
  </sheetData>
  <mergeCells count="4">
    <mergeCell ref="A6:A7"/>
    <mergeCell ref="B6:F6"/>
    <mergeCell ref="G6:G7"/>
    <mergeCell ref="A4:E4"/>
  </mergeCells>
  <conditionalFormatting sqref="C8:C24">
    <cfRule type="dataBar" priority="6">
      <dataBar>
        <cfvo type="min"/>
        <cfvo type="max"/>
        <color rgb="FFFFB628"/>
      </dataBar>
      <extLst>
        <ext xmlns:x14="http://schemas.microsoft.com/office/spreadsheetml/2009/9/main" uri="{B025F937-C7B1-47D3-B67F-A62EFF666E3E}">
          <x14:id>{4DB18836-16E2-4076-BEC2-1EA57D5852E4}</x14:id>
        </ext>
      </extLst>
    </cfRule>
  </conditionalFormatting>
  <conditionalFormatting sqref="E8:E24">
    <cfRule type="dataBar" priority="5">
      <dataBar>
        <cfvo type="min"/>
        <cfvo type="max"/>
        <color rgb="FFFFB628"/>
      </dataBar>
      <extLst>
        <ext xmlns:x14="http://schemas.microsoft.com/office/spreadsheetml/2009/9/main" uri="{B025F937-C7B1-47D3-B67F-A62EFF666E3E}">
          <x14:id>{ECE81E0F-8A57-4477-9AE7-A9C592BF6FCF}</x14:id>
        </ext>
      </extLst>
    </cfRule>
  </conditionalFormatting>
  <conditionalFormatting sqref="G8:G24">
    <cfRule type="dataBar" priority="3">
      <dataBar>
        <cfvo type="min"/>
        <cfvo type="max"/>
        <color rgb="FFFF555A"/>
      </dataBar>
      <extLst>
        <ext xmlns:x14="http://schemas.microsoft.com/office/spreadsheetml/2009/9/main" uri="{B025F937-C7B1-47D3-B67F-A62EFF666E3E}">
          <x14:id>{D729A450-17C8-42CA-A04A-44AF259C2B9B}</x14:id>
        </ext>
      </extLst>
    </cfRule>
  </conditionalFormatting>
  <pageMargins left="0.70866141732283472" right="0.70866141732283472" top="0.74803149606299213" bottom="0.74803149606299213" header="0.31496062992125984" footer="0.31496062992125984"/>
  <pageSetup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4DB18836-16E2-4076-BEC2-1EA57D5852E4}">
            <x14:dataBar minLength="0" maxLength="100" border="1" negativeBarBorderColorSameAsPositive="0">
              <x14:cfvo type="autoMin"/>
              <x14:cfvo type="autoMax"/>
              <x14:borderColor rgb="FFFFB628"/>
              <x14:negativeFillColor rgb="FFFF0000"/>
              <x14:negativeBorderColor rgb="FFFF0000"/>
              <x14:axisColor rgb="FF000000"/>
            </x14:dataBar>
          </x14:cfRule>
          <xm:sqref>C8:C24</xm:sqref>
        </x14:conditionalFormatting>
        <x14:conditionalFormatting xmlns:xm="http://schemas.microsoft.com/office/excel/2006/main">
          <x14:cfRule type="dataBar" id="{ECE81E0F-8A57-4477-9AE7-A9C592BF6FCF}">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 xmlns:xm="http://schemas.microsoft.com/office/excel/2006/main">
          <x14:cfRule type="dataBar" id="{D729A450-17C8-42CA-A04A-44AF259C2B9B}">
            <x14:dataBar minLength="0" maxLength="100" gradient="0">
              <x14:cfvo type="autoMin"/>
              <x14:cfvo type="autoMax"/>
              <x14:negativeFillColor rgb="FFFF0000"/>
              <x14:axisColor rgb="FF000000"/>
            </x14:dataBar>
          </x14:cfRule>
          <xm:sqref>G8:G24</xm:sqref>
        </x14:conditionalFormatting>
      </x14:conditionalFormatting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22"/>
  <sheetViews>
    <sheetView workbookViewId="0">
      <selection sqref="A1:H20"/>
    </sheetView>
  </sheetViews>
  <sheetFormatPr baseColWidth="10" defaultColWidth="10.85546875" defaultRowHeight="15" customHeight="1" x14ac:dyDescent="0.25"/>
  <cols>
    <col min="1" max="1" width="10.85546875" style="1"/>
    <col min="2" max="17" width="10.85546875" style="39"/>
    <col min="18" max="16384" width="10.85546875" style="1"/>
  </cols>
  <sheetData>
    <row r="1" spans="1:17" ht="15" customHeight="1" x14ac:dyDescent="0.25">
      <c r="A1" s="30" t="s">
        <v>191</v>
      </c>
    </row>
    <row r="2" spans="1:17" ht="15" customHeight="1" x14ac:dyDescent="0.25">
      <c r="A2" s="30" t="s">
        <v>168</v>
      </c>
    </row>
    <row r="4" spans="1:17" ht="15" customHeight="1" x14ac:dyDescent="0.25">
      <c r="A4" s="32" t="s">
        <v>223</v>
      </c>
    </row>
    <row r="5" spans="1:17" ht="15" customHeight="1" x14ac:dyDescent="0.25">
      <c r="A5" s="353" t="s">
        <v>3</v>
      </c>
      <c r="B5" s="354" t="s">
        <v>85</v>
      </c>
      <c r="C5" s="354"/>
      <c r="D5" s="354" t="s">
        <v>86</v>
      </c>
      <c r="E5" s="354"/>
      <c r="F5" s="354" t="s">
        <v>87</v>
      </c>
      <c r="G5" s="354"/>
      <c r="H5" s="354" t="s">
        <v>88</v>
      </c>
      <c r="I5" s="354"/>
      <c r="J5" s="354" t="s">
        <v>89</v>
      </c>
      <c r="K5" s="354"/>
      <c r="L5" s="354" t="s">
        <v>90</v>
      </c>
      <c r="M5" s="354"/>
      <c r="N5" s="354" t="s">
        <v>91</v>
      </c>
      <c r="O5" s="354"/>
      <c r="P5" s="354" t="s">
        <v>6</v>
      </c>
      <c r="Q5" s="354"/>
    </row>
    <row r="6" spans="1:17" ht="15" customHeight="1" x14ac:dyDescent="0.25">
      <c r="A6" s="353"/>
      <c r="B6" s="5" t="s">
        <v>4</v>
      </c>
      <c r="C6" s="5" t="s">
        <v>28</v>
      </c>
      <c r="D6" s="5" t="s">
        <v>4</v>
      </c>
      <c r="E6" s="5" t="s">
        <v>28</v>
      </c>
      <c r="F6" s="5" t="s">
        <v>4</v>
      </c>
      <c r="G6" s="5" t="s">
        <v>28</v>
      </c>
      <c r="H6" s="5" t="s">
        <v>4</v>
      </c>
      <c r="I6" s="5" t="s">
        <v>28</v>
      </c>
      <c r="J6" s="5" t="s">
        <v>4</v>
      </c>
      <c r="K6" s="5" t="s">
        <v>28</v>
      </c>
      <c r="L6" s="5" t="s">
        <v>4</v>
      </c>
      <c r="M6" s="5" t="s">
        <v>28</v>
      </c>
      <c r="N6" s="5" t="s">
        <v>4</v>
      </c>
      <c r="O6" s="5" t="s">
        <v>28</v>
      </c>
      <c r="P6" s="5" t="s">
        <v>4</v>
      </c>
      <c r="Q6" s="5" t="s">
        <v>28</v>
      </c>
    </row>
    <row r="7" spans="1:17" ht="15" customHeight="1" x14ac:dyDescent="0.25">
      <c r="A7" s="3" t="s">
        <v>149</v>
      </c>
      <c r="B7" s="6">
        <v>58727</v>
      </c>
      <c r="C7" s="7">
        <f>B7/P7</f>
        <v>0.25233094724540039</v>
      </c>
      <c r="D7" s="6">
        <v>21614</v>
      </c>
      <c r="E7" s="7">
        <f>D7/P7</f>
        <v>9.2868375598312264E-2</v>
      </c>
      <c r="F7" s="6">
        <v>20967</v>
      </c>
      <c r="G7" s="7">
        <f>F7/P7</f>
        <v>9.0088425611631967E-2</v>
      </c>
      <c r="H7" s="6">
        <v>18043</v>
      </c>
      <c r="I7" s="7">
        <f>H7/P7</f>
        <v>7.7524942209695025E-2</v>
      </c>
      <c r="J7" s="6">
        <v>29508</v>
      </c>
      <c r="K7" s="7">
        <f>J7/P7</f>
        <v>0.12678634344198197</v>
      </c>
      <c r="L7" s="6">
        <v>47293</v>
      </c>
      <c r="M7" s="7">
        <f>L7/P7</f>
        <v>0.20320274299856492</v>
      </c>
      <c r="N7" s="6">
        <v>36586</v>
      </c>
      <c r="O7" s="7">
        <f>N7/P7</f>
        <v>0.15719822289441346</v>
      </c>
      <c r="P7" s="6">
        <f>B7+D7+F7+H7+J7+N7+L7</f>
        <v>232738</v>
      </c>
      <c r="Q7" s="8">
        <v>1</v>
      </c>
    </row>
    <row r="8" spans="1:17" ht="15" customHeight="1" x14ac:dyDescent="0.25">
      <c r="A8" s="3" t="s">
        <v>159</v>
      </c>
      <c r="B8" s="6">
        <v>65799</v>
      </c>
      <c r="C8" s="7">
        <f t="shared" ref="C8:C9" si="0">B8/P8</f>
        <v>0.164310596696258</v>
      </c>
      <c r="D8" s="6">
        <v>25048</v>
      </c>
      <c r="E8" s="7">
        <f t="shared" ref="E8:E9" si="1">D8/P8</f>
        <v>6.2548850682348833E-2</v>
      </c>
      <c r="F8" s="6">
        <v>24792</v>
      </c>
      <c r="G8" s="7">
        <f t="shared" ref="G8:G9" si="2">F8/P8</f>
        <v>6.1909577855189725E-2</v>
      </c>
      <c r="H8" s="6">
        <v>25781</v>
      </c>
      <c r="I8" s="7">
        <f t="shared" ref="I8:I9" si="3">H8/P8</f>
        <v>6.4379268581987989E-2</v>
      </c>
      <c r="J8" s="6">
        <v>41571</v>
      </c>
      <c r="K8" s="7">
        <f t="shared" ref="K8:K9" si="4">J8/P8</f>
        <v>0.10380941678840319</v>
      </c>
      <c r="L8" s="6">
        <v>102549</v>
      </c>
      <c r="M8" s="7">
        <f t="shared" ref="M8:M9" si="5">L8/P8</f>
        <v>0.25608120762632508</v>
      </c>
      <c r="N8" s="6">
        <v>114915</v>
      </c>
      <c r="O8" s="7">
        <f t="shared" ref="O8:O9" si="6">N8/P8</f>
        <v>0.2869610817694872</v>
      </c>
      <c r="P8" s="6">
        <f t="shared" ref="P8:P9" si="7">B8+D8+F8+H8+J8+N8+L8</f>
        <v>400455</v>
      </c>
      <c r="Q8" s="8">
        <v>1</v>
      </c>
    </row>
    <row r="9" spans="1:17" ht="15" customHeight="1" x14ac:dyDescent="0.25">
      <c r="A9" s="3" t="s">
        <v>170</v>
      </c>
      <c r="B9" s="6">
        <v>54989</v>
      </c>
      <c r="C9" s="7">
        <f t="shared" si="0"/>
        <v>0.16644419220582671</v>
      </c>
      <c r="D9" s="6">
        <v>27304</v>
      </c>
      <c r="E9" s="7">
        <f t="shared" si="1"/>
        <v>8.2645478622777144E-2</v>
      </c>
      <c r="F9" s="6">
        <v>21470</v>
      </c>
      <c r="G9" s="7">
        <f t="shared" si="2"/>
        <v>6.4986757472569046E-2</v>
      </c>
      <c r="H9" s="6">
        <v>18539</v>
      </c>
      <c r="I9" s="7">
        <f t="shared" si="3"/>
        <v>5.6115020809685966E-2</v>
      </c>
      <c r="J9" s="6">
        <v>31287</v>
      </c>
      <c r="K9" s="7">
        <f t="shared" si="4"/>
        <v>9.4701475595913728E-2</v>
      </c>
      <c r="L9" s="6">
        <v>63876</v>
      </c>
      <c r="M9" s="7">
        <f t="shared" si="5"/>
        <v>0.19334392735527808</v>
      </c>
      <c r="N9" s="6">
        <f>112871+39</f>
        <v>112910</v>
      </c>
      <c r="O9" s="7">
        <f t="shared" si="6"/>
        <v>0.34176314793794932</v>
      </c>
      <c r="P9" s="6">
        <f t="shared" si="7"/>
        <v>330375</v>
      </c>
      <c r="Q9" s="8">
        <v>1</v>
      </c>
    </row>
    <row r="10" spans="1:17" ht="15" customHeight="1" x14ac:dyDescent="0.25">
      <c r="A10" s="98" t="s">
        <v>189</v>
      </c>
      <c r="B10" s="99">
        <v>63860</v>
      </c>
      <c r="C10" s="100">
        <f t="shared" ref="C10" si="8">B10/P10</f>
        <v>0.17102165756568641</v>
      </c>
      <c r="D10" s="99">
        <v>35655</v>
      </c>
      <c r="E10" s="100">
        <f t="shared" ref="E10" si="9">D10/P10</f>
        <v>9.5486645795561362E-2</v>
      </c>
      <c r="F10" s="99">
        <v>26474</v>
      </c>
      <c r="G10" s="100">
        <f t="shared" ref="G10" si="10">F10/P10</f>
        <v>7.0899269689852523E-2</v>
      </c>
      <c r="H10" s="99">
        <v>22547</v>
      </c>
      <c r="I10" s="100">
        <f t="shared" ref="I10" si="11">H10/P10</f>
        <v>6.0382482197518496E-2</v>
      </c>
      <c r="J10" s="99">
        <v>39843</v>
      </c>
      <c r="K10" s="100">
        <f t="shared" ref="K10" si="12">J10/P10</f>
        <v>0.10670240999670597</v>
      </c>
      <c r="L10" s="99">
        <v>80213</v>
      </c>
      <c r="M10" s="100">
        <f t="shared" ref="M10" si="13">L10/P10</f>
        <v>0.21481616376943946</v>
      </c>
      <c r="N10" s="99">
        <v>104811</v>
      </c>
      <c r="O10" s="100">
        <f t="shared" ref="O10" si="14">N10/P10</f>
        <v>0.28069137098523578</v>
      </c>
      <c r="P10" s="99">
        <f t="shared" ref="P10" si="15">B10+D10+F10+H10+J10+N10+L10</f>
        <v>373403</v>
      </c>
      <c r="Q10" s="101">
        <v>1</v>
      </c>
    </row>
    <row r="12" spans="1:17" s="35" customFormat="1" ht="34.5" customHeight="1" x14ac:dyDescent="0.25">
      <c r="A12" s="34" t="s">
        <v>3</v>
      </c>
      <c r="B12" s="21" t="s">
        <v>85</v>
      </c>
      <c r="C12" s="21" t="s">
        <v>86</v>
      </c>
      <c r="D12" s="21" t="s">
        <v>87</v>
      </c>
      <c r="E12" s="21" t="s">
        <v>88</v>
      </c>
      <c r="F12" s="21" t="s">
        <v>89</v>
      </c>
      <c r="G12" s="21" t="s">
        <v>90</v>
      </c>
      <c r="H12" s="21" t="s">
        <v>91</v>
      </c>
      <c r="I12" s="40"/>
      <c r="J12" s="21"/>
      <c r="K12" s="21"/>
      <c r="L12" s="40"/>
      <c r="M12" s="40"/>
      <c r="N12" s="40"/>
      <c r="O12" s="40"/>
      <c r="P12" s="40"/>
      <c r="Q12" s="40"/>
    </row>
    <row r="13" spans="1:17" ht="15" customHeight="1" x14ac:dyDescent="0.25">
      <c r="A13" s="2">
        <v>2020</v>
      </c>
      <c r="B13" s="18">
        <f>B7</f>
        <v>58727</v>
      </c>
      <c r="C13" s="18">
        <f>D7</f>
        <v>21614</v>
      </c>
      <c r="D13" s="18">
        <f>F7</f>
        <v>20967</v>
      </c>
      <c r="E13" s="18">
        <f>H7</f>
        <v>18043</v>
      </c>
      <c r="F13" s="18">
        <f>J7</f>
        <v>29508</v>
      </c>
      <c r="G13" s="18">
        <f>L7</f>
        <v>47293</v>
      </c>
      <c r="H13" s="18">
        <f>N7</f>
        <v>36586</v>
      </c>
      <c r="I13" s="56">
        <f>SUM(B13:H13)</f>
        <v>232738</v>
      </c>
      <c r="J13" s="18"/>
      <c r="K13" s="20"/>
    </row>
    <row r="14" spans="1:17" ht="15" customHeight="1" x14ac:dyDescent="0.25">
      <c r="A14" s="2">
        <v>2021</v>
      </c>
      <c r="B14" s="18">
        <f t="shared" ref="B14:B16" si="16">B8</f>
        <v>65799</v>
      </c>
      <c r="C14" s="18">
        <f t="shared" ref="C14:C15" si="17">D8</f>
        <v>25048</v>
      </c>
      <c r="D14" s="18">
        <f t="shared" ref="D14:D15" si="18">F8</f>
        <v>24792</v>
      </c>
      <c r="E14" s="18">
        <f t="shared" ref="E14:E15" si="19">H8</f>
        <v>25781</v>
      </c>
      <c r="F14" s="18">
        <f t="shared" ref="F14:F15" si="20">J8</f>
        <v>41571</v>
      </c>
      <c r="G14" s="18">
        <f t="shared" ref="G14:G15" si="21">L8</f>
        <v>102549</v>
      </c>
      <c r="H14" s="18">
        <f t="shared" ref="H14:H15" si="22">N8</f>
        <v>114915</v>
      </c>
      <c r="I14" s="56">
        <f t="shared" ref="I14:I16" si="23">SUM(B14:H14)</f>
        <v>400455</v>
      </c>
      <c r="J14" s="18"/>
      <c r="K14" s="20"/>
    </row>
    <row r="15" spans="1:17" ht="15" customHeight="1" x14ac:dyDescent="0.25">
      <c r="A15" s="2">
        <v>2022</v>
      </c>
      <c r="B15" s="18">
        <f t="shared" si="16"/>
        <v>54989</v>
      </c>
      <c r="C15" s="18">
        <f t="shared" si="17"/>
        <v>27304</v>
      </c>
      <c r="D15" s="18">
        <f t="shared" si="18"/>
        <v>21470</v>
      </c>
      <c r="E15" s="18">
        <f t="shared" si="19"/>
        <v>18539</v>
      </c>
      <c r="F15" s="18">
        <f t="shared" si="20"/>
        <v>31287</v>
      </c>
      <c r="G15" s="18">
        <f t="shared" si="21"/>
        <v>63876</v>
      </c>
      <c r="H15" s="18">
        <f t="shared" si="22"/>
        <v>112910</v>
      </c>
      <c r="I15" s="56">
        <f t="shared" si="23"/>
        <v>330375</v>
      </c>
    </row>
    <row r="16" spans="1:17" ht="15" customHeight="1" x14ac:dyDescent="0.25">
      <c r="A16" s="2">
        <v>2023</v>
      </c>
      <c r="B16" s="18">
        <f t="shared" si="16"/>
        <v>63860</v>
      </c>
      <c r="C16" s="18">
        <f t="shared" ref="C16" si="24">D10</f>
        <v>35655</v>
      </c>
      <c r="D16" s="18">
        <f t="shared" ref="D16" si="25">F10</f>
        <v>26474</v>
      </c>
      <c r="E16" s="18">
        <f t="shared" ref="E16" si="26">H10</f>
        <v>22547</v>
      </c>
      <c r="F16" s="18">
        <f t="shared" ref="F16" si="27">J10</f>
        <v>39843</v>
      </c>
      <c r="G16" s="18">
        <f t="shared" ref="G16" si="28">L10</f>
        <v>80213</v>
      </c>
      <c r="H16" s="18">
        <f t="shared" ref="H16" si="29">N10</f>
        <v>104811</v>
      </c>
      <c r="I16" s="56">
        <f t="shared" si="23"/>
        <v>373403</v>
      </c>
    </row>
    <row r="18" spans="1:9" ht="39" customHeight="1" x14ac:dyDescent="0.25">
      <c r="A18" s="2" t="s">
        <v>3</v>
      </c>
      <c r="B18" s="21" t="s">
        <v>85</v>
      </c>
      <c r="C18" s="21" t="s">
        <v>86</v>
      </c>
      <c r="D18" s="21" t="s">
        <v>87</v>
      </c>
      <c r="E18" s="21" t="s">
        <v>88</v>
      </c>
      <c r="F18" s="21" t="s">
        <v>89</v>
      </c>
      <c r="G18" s="21" t="s">
        <v>90</v>
      </c>
      <c r="H18" s="21" t="s">
        <v>91</v>
      </c>
      <c r="I18" s="23" t="s">
        <v>146</v>
      </c>
    </row>
    <row r="19" spans="1:9" ht="39" customHeight="1" x14ac:dyDescent="0.25">
      <c r="A19" s="2">
        <v>2020</v>
      </c>
      <c r="B19" s="19">
        <f>C7</f>
        <v>0.25233094724540039</v>
      </c>
      <c r="C19" s="19">
        <f>E7</f>
        <v>9.2868375598312264E-2</v>
      </c>
      <c r="D19" s="19">
        <f>G7</f>
        <v>9.0088425611631967E-2</v>
      </c>
      <c r="E19" s="19">
        <f>I7</f>
        <v>7.7524942209695025E-2</v>
      </c>
      <c r="F19" s="19">
        <f>K7</f>
        <v>0.12678634344198197</v>
      </c>
      <c r="G19" s="19">
        <f>M7</f>
        <v>0.20320274299856492</v>
      </c>
      <c r="H19" s="19">
        <f>O7</f>
        <v>0.15719822289441346</v>
      </c>
      <c r="I19" s="23">
        <v>1</v>
      </c>
    </row>
    <row r="20" spans="1:9" ht="15" customHeight="1" x14ac:dyDescent="0.25">
      <c r="A20" s="2">
        <v>2021</v>
      </c>
      <c r="B20" s="19">
        <f t="shared" ref="B20:B21" si="30">C8</f>
        <v>0.164310596696258</v>
      </c>
      <c r="C20" s="19">
        <f t="shared" ref="C20:C21" si="31">E8</f>
        <v>6.2548850682348833E-2</v>
      </c>
      <c r="D20" s="19">
        <f t="shared" ref="D20:D21" si="32">G8</f>
        <v>6.1909577855189725E-2</v>
      </c>
      <c r="E20" s="19">
        <f t="shared" ref="E20:E21" si="33">I8</f>
        <v>6.4379268581987989E-2</v>
      </c>
      <c r="F20" s="19">
        <f t="shared" ref="F20:F21" si="34">K8</f>
        <v>0.10380941678840319</v>
      </c>
      <c r="G20" s="19">
        <f t="shared" ref="G20:G21" si="35">M8</f>
        <v>0.25608120762632508</v>
      </c>
      <c r="H20" s="19">
        <f t="shared" ref="H20:H21" si="36">O8</f>
        <v>0.2869610817694872</v>
      </c>
      <c r="I20" s="23">
        <v>2</v>
      </c>
    </row>
    <row r="21" spans="1:9" ht="15" customHeight="1" x14ac:dyDescent="0.25">
      <c r="A21" s="2">
        <v>2022</v>
      </c>
      <c r="B21" s="19">
        <f t="shared" si="30"/>
        <v>0.16644419220582671</v>
      </c>
      <c r="C21" s="19">
        <f t="shared" si="31"/>
        <v>8.2645478622777144E-2</v>
      </c>
      <c r="D21" s="19">
        <f t="shared" si="32"/>
        <v>6.4986757472569046E-2</v>
      </c>
      <c r="E21" s="19">
        <f t="shared" si="33"/>
        <v>5.6115020809685966E-2</v>
      </c>
      <c r="F21" s="19">
        <f t="shared" si="34"/>
        <v>9.4701475595913728E-2</v>
      </c>
      <c r="G21" s="19">
        <f t="shared" si="35"/>
        <v>0.19334392735527808</v>
      </c>
      <c r="H21" s="19">
        <f t="shared" si="36"/>
        <v>0.34176314793794932</v>
      </c>
      <c r="I21" s="23">
        <v>3</v>
      </c>
    </row>
    <row r="22" spans="1:9" ht="15" customHeight="1" x14ac:dyDescent="0.25">
      <c r="A22" s="2">
        <v>2023</v>
      </c>
      <c r="B22" s="19">
        <f t="shared" ref="B22" si="37">C10</f>
        <v>0.17102165756568641</v>
      </c>
      <c r="C22" s="19">
        <f t="shared" ref="C22" si="38">E10</f>
        <v>9.5486645795561362E-2</v>
      </c>
      <c r="D22" s="19">
        <f t="shared" ref="D22" si="39">G10</f>
        <v>7.0899269689852523E-2</v>
      </c>
      <c r="E22" s="19">
        <f t="shared" ref="E22" si="40">I10</f>
        <v>6.0382482197518496E-2</v>
      </c>
      <c r="F22" s="19">
        <f t="shared" ref="F22" si="41">K10</f>
        <v>0.10670240999670597</v>
      </c>
      <c r="G22" s="19">
        <f t="shared" ref="G22" si="42">M10</f>
        <v>0.21481616376943946</v>
      </c>
      <c r="H22" s="19">
        <f t="shared" ref="H22" si="43">O10</f>
        <v>0.28069137098523578</v>
      </c>
      <c r="I22" s="23">
        <v>4</v>
      </c>
    </row>
  </sheetData>
  <mergeCells count="9">
    <mergeCell ref="L5:M5"/>
    <mergeCell ref="N5:O5"/>
    <mergeCell ref="P5:Q5"/>
    <mergeCell ref="A5:A6"/>
    <mergeCell ref="B5:C5"/>
    <mergeCell ref="D5:E5"/>
    <mergeCell ref="F5:G5"/>
    <mergeCell ref="H5:I5"/>
    <mergeCell ref="J5:K5"/>
  </mergeCells>
  <phoneticPr fontId="16" type="noConversion"/>
  <pageMargins left="0.70866141732283472" right="0.70866141732283472" top="0.74803149606299213" bottom="0.74803149606299213" header="0.31496062992125984" footer="0.31496062992125984"/>
  <pageSetup scale="54" orientation="landscape" horizontalDpi="90" verticalDpi="9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U50"/>
  <sheetViews>
    <sheetView workbookViewId="0">
      <selection sqref="A1:H20"/>
    </sheetView>
  </sheetViews>
  <sheetFormatPr baseColWidth="10" defaultColWidth="10.85546875" defaultRowHeight="15" customHeight="1" x14ac:dyDescent="0.25"/>
  <cols>
    <col min="1" max="1" width="24.140625" style="1" customWidth="1"/>
    <col min="2" max="5" width="10.85546875" style="39"/>
    <col min="6" max="7" width="10.85546875" style="1"/>
    <col min="8" max="10" width="10.85546875" style="39"/>
    <col min="11" max="12" width="10.85546875" style="1"/>
    <col min="13" max="13" width="22.7109375" style="1" bestFit="1" customWidth="1"/>
    <col min="14" max="16384" width="10.85546875" style="1"/>
  </cols>
  <sheetData>
    <row r="1" spans="1:21" ht="15" customHeight="1" x14ac:dyDescent="0.25">
      <c r="A1" s="30" t="s">
        <v>191</v>
      </c>
    </row>
    <row r="2" spans="1:21" ht="15" customHeight="1" x14ac:dyDescent="0.25">
      <c r="A2" s="366" t="s">
        <v>169</v>
      </c>
      <c r="B2" s="366"/>
      <c r="C2" s="366"/>
      <c r="D2" s="366"/>
      <c r="E2" s="366"/>
      <c r="F2" s="366"/>
      <c r="G2" s="366"/>
      <c r="H2" s="366"/>
      <c r="I2" s="366"/>
    </row>
    <row r="3" spans="1:21" ht="15" customHeight="1" x14ac:dyDescent="0.25">
      <c r="A3" s="366"/>
      <c r="B3" s="366"/>
      <c r="C3" s="366"/>
      <c r="D3" s="366"/>
      <c r="E3" s="366"/>
      <c r="F3" s="366"/>
      <c r="G3" s="366"/>
      <c r="H3" s="366"/>
      <c r="I3" s="366"/>
    </row>
    <row r="4" spans="1:21" ht="15" customHeight="1" x14ac:dyDescent="0.25">
      <c r="A4" s="371"/>
      <c r="B4" s="371"/>
      <c r="C4" s="371"/>
      <c r="D4" s="371"/>
      <c r="E4" s="371"/>
      <c r="F4" s="371"/>
      <c r="G4" s="371"/>
      <c r="H4" s="371"/>
      <c r="I4" s="371"/>
    </row>
    <row r="5" spans="1:21" ht="15" customHeight="1" x14ac:dyDescent="0.25">
      <c r="A5" s="372" t="s">
        <v>92</v>
      </c>
      <c r="B5" s="354">
        <v>2020</v>
      </c>
      <c r="C5" s="354" t="s">
        <v>24</v>
      </c>
      <c r="D5" s="354">
        <v>2021</v>
      </c>
      <c r="E5" s="354" t="s">
        <v>25</v>
      </c>
      <c r="F5" s="354">
        <v>2022</v>
      </c>
      <c r="G5" s="354" t="s">
        <v>25</v>
      </c>
      <c r="H5" s="354">
        <v>2023</v>
      </c>
      <c r="I5" s="354" t="s">
        <v>25</v>
      </c>
      <c r="J5" s="1"/>
      <c r="M5" s="126" t="s">
        <v>92</v>
      </c>
      <c r="N5" s="128">
        <v>2020</v>
      </c>
      <c r="O5" s="128" t="s">
        <v>24</v>
      </c>
      <c r="P5" s="128">
        <v>2021</v>
      </c>
      <c r="Q5" s="128" t="s">
        <v>25</v>
      </c>
      <c r="R5" s="128">
        <v>2022</v>
      </c>
      <c r="S5" s="128" t="s">
        <v>25</v>
      </c>
      <c r="T5" s="128">
        <v>2023</v>
      </c>
      <c r="U5" s="128" t="s">
        <v>25</v>
      </c>
    </row>
    <row r="6" spans="1:21" ht="15" customHeight="1" x14ac:dyDescent="0.25">
      <c r="A6" s="373"/>
      <c r="B6" s="5" t="s">
        <v>4</v>
      </c>
      <c r="C6" s="5" t="s">
        <v>28</v>
      </c>
      <c r="D6" s="5" t="s">
        <v>4</v>
      </c>
      <c r="E6" s="5" t="s">
        <v>28</v>
      </c>
      <c r="F6" s="5" t="s">
        <v>4</v>
      </c>
      <c r="G6" s="5" t="s">
        <v>28</v>
      </c>
      <c r="H6" s="5" t="s">
        <v>4</v>
      </c>
      <c r="I6" s="5" t="s">
        <v>28</v>
      </c>
      <c r="J6" s="102"/>
      <c r="M6" s="127"/>
      <c r="N6" s="5" t="s">
        <v>4</v>
      </c>
      <c r="O6" s="5" t="s">
        <v>28</v>
      </c>
      <c r="P6" s="5" t="s">
        <v>4</v>
      </c>
      <c r="Q6" s="5" t="s">
        <v>28</v>
      </c>
      <c r="R6" s="5" t="s">
        <v>4</v>
      </c>
      <c r="S6" s="5" t="s">
        <v>28</v>
      </c>
      <c r="T6" s="5" t="s">
        <v>4</v>
      </c>
      <c r="U6" s="5" t="s">
        <v>28</v>
      </c>
    </row>
    <row r="7" spans="1:21" ht="15" customHeight="1" x14ac:dyDescent="0.25">
      <c r="A7" s="3" t="s">
        <v>93</v>
      </c>
      <c r="B7" s="6">
        <v>5588</v>
      </c>
      <c r="C7" s="7">
        <v>2.404382144396712E-2</v>
      </c>
      <c r="D7" s="6">
        <v>11636.284</v>
      </c>
      <c r="E7" s="7">
        <v>2.9057877155907016E-2</v>
      </c>
      <c r="F7" s="6">
        <v>13521</v>
      </c>
      <c r="G7" s="7">
        <f>F7/$F$18</f>
        <v>4.0926220204313281E-2</v>
      </c>
      <c r="H7" s="6">
        <v>17778</v>
      </c>
      <c r="I7" s="7">
        <f>H7/$H$18</f>
        <v>4.7610758349557983E-2</v>
      </c>
      <c r="J7" s="36"/>
      <c r="K7" s="36"/>
      <c r="M7" s="3" t="s">
        <v>94</v>
      </c>
      <c r="N7" s="6">
        <v>43188</v>
      </c>
      <c r="O7" s="7">
        <v>0.18558708545776165</v>
      </c>
      <c r="P7" s="6">
        <v>59826.196799999998</v>
      </c>
      <c r="Q7" s="7">
        <v>0.14939668689072194</v>
      </c>
      <c r="R7" s="6">
        <v>70708</v>
      </c>
      <c r="S7" s="7">
        <f t="shared" ref="S7:S18" si="0">R7/$F$18</f>
        <v>0.21402345819144911</v>
      </c>
      <c r="T7" s="6">
        <v>93170</v>
      </c>
      <c r="U7" s="7">
        <f t="shared" ref="U7:U18" si="1">T7/$H$18</f>
        <v>0.24951593854361107</v>
      </c>
    </row>
    <row r="8" spans="1:21" ht="15" customHeight="1" x14ac:dyDescent="0.25">
      <c r="A8" s="3" t="s">
        <v>94</v>
      </c>
      <c r="B8" s="6">
        <v>43188</v>
      </c>
      <c r="C8" s="7">
        <v>0.18558708545776165</v>
      </c>
      <c r="D8" s="6">
        <v>59826.196799999998</v>
      </c>
      <c r="E8" s="7">
        <v>0.14939668689072194</v>
      </c>
      <c r="F8" s="6">
        <v>70708</v>
      </c>
      <c r="G8" s="7">
        <f t="shared" ref="G8:G17" si="2">F8/$F$18</f>
        <v>0.21402345819144911</v>
      </c>
      <c r="H8" s="6">
        <v>93170</v>
      </c>
      <c r="I8" s="7">
        <f t="shared" ref="I8:I17" si="3">H8/$H$18</f>
        <v>0.24951593854361107</v>
      </c>
      <c r="J8" s="36"/>
      <c r="K8" s="36"/>
      <c r="M8" s="3" t="s">
        <v>101</v>
      </c>
      <c r="N8" s="6">
        <v>52079.055</v>
      </c>
      <c r="O8" s="7">
        <v>0.22374132267031349</v>
      </c>
      <c r="P8" s="6">
        <v>78062.915500000003</v>
      </c>
      <c r="Q8" s="7">
        <v>0.19493702706387619</v>
      </c>
      <c r="R8" s="6">
        <v>78938</v>
      </c>
      <c r="S8" s="7">
        <f t="shared" si="0"/>
        <v>0.23893454407869844</v>
      </c>
      <c r="T8" s="6">
        <v>85297</v>
      </c>
      <c r="U8" s="7">
        <f t="shared" si="1"/>
        <v>0.22843148019699897</v>
      </c>
    </row>
    <row r="9" spans="1:21" ht="15" customHeight="1" x14ac:dyDescent="0.25">
      <c r="A9" s="3" t="s">
        <v>95</v>
      </c>
      <c r="B9" s="6">
        <v>8</v>
      </c>
      <c r="C9" s="7">
        <v>3.3445810354822886E-5</v>
      </c>
      <c r="D9" s="6">
        <v>11.090299999999999</v>
      </c>
      <c r="E9" s="7">
        <v>2.7694457699911377E-5</v>
      </c>
      <c r="F9" s="6">
        <v>25</v>
      </c>
      <c r="G9" s="7">
        <f t="shared" si="2"/>
        <v>7.5671585319712445E-5</v>
      </c>
      <c r="H9" s="6">
        <v>25</v>
      </c>
      <c r="I9" s="7">
        <f t="shared" si="3"/>
        <v>6.6951792031665517E-5</v>
      </c>
      <c r="J9" s="36"/>
      <c r="K9" s="36"/>
      <c r="M9" s="3" t="s">
        <v>97</v>
      </c>
      <c r="N9" s="6">
        <v>34809</v>
      </c>
      <c r="O9" s="7">
        <v>0.14958081251021954</v>
      </c>
      <c r="P9" s="6">
        <v>70221.220300000001</v>
      </c>
      <c r="Q9" s="7">
        <v>0.17535491512713886</v>
      </c>
      <c r="R9" s="6">
        <v>64371</v>
      </c>
      <c r="S9" s="7">
        <f t="shared" si="0"/>
        <v>0.19484222474460841</v>
      </c>
      <c r="T9" s="6">
        <v>66833</v>
      </c>
      <c r="U9" s="7">
        <f t="shared" si="1"/>
        <v>0.17898356467409207</v>
      </c>
    </row>
    <row r="10" spans="1:21" ht="15" customHeight="1" x14ac:dyDescent="0.25">
      <c r="A10" s="3" t="s">
        <v>96</v>
      </c>
      <c r="B10" s="6">
        <v>34832.684999999998</v>
      </c>
      <c r="C10" s="7">
        <v>0.1496477041309292</v>
      </c>
      <c r="D10" s="6">
        <v>44697.321400000001</v>
      </c>
      <c r="E10" s="7">
        <v>0.11161718590224283</v>
      </c>
      <c r="F10" s="6">
        <v>37770</v>
      </c>
      <c r="G10" s="7">
        <f t="shared" si="2"/>
        <v>0.11432463110102156</v>
      </c>
      <c r="H10" s="6">
        <v>51832</v>
      </c>
      <c r="I10" s="7">
        <f t="shared" si="3"/>
        <v>0.1388098113834115</v>
      </c>
      <c r="J10" s="36"/>
      <c r="K10" s="36"/>
      <c r="M10" s="3" t="s">
        <v>96</v>
      </c>
      <c r="N10" s="6">
        <v>34832.684999999998</v>
      </c>
      <c r="O10" s="7">
        <v>0.1496477041309292</v>
      </c>
      <c r="P10" s="6">
        <v>44697.321400000001</v>
      </c>
      <c r="Q10" s="7">
        <v>0.11161718590224283</v>
      </c>
      <c r="R10" s="6">
        <v>37770</v>
      </c>
      <c r="S10" s="7">
        <f t="shared" si="0"/>
        <v>0.11432463110102156</v>
      </c>
      <c r="T10" s="6">
        <v>51832</v>
      </c>
      <c r="U10" s="7">
        <f t="shared" si="1"/>
        <v>0.1388098113834115</v>
      </c>
    </row>
    <row r="11" spans="1:21" ht="15" customHeight="1" x14ac:dyDescent="0.25">
      <c r="A11" s="3" t="s">
        <v>97</v>
      </c>
      <c r="B11" s="6">
        <v>34809</v>
      </c>
      <c r="C11" s="7">
        <v>0.14958081251021954</v>
      </c>
      <c r="D11" s="6">
        <v>70221.220300000001</v>
      </c>
      <c r="E11" s="7">
        <v>0.17535491512713886</v>
      </c>
      <c r="F11" s="6">
        <v>64371</v>
      </c>
      <c r="G11" s="7">
        <f t="shared" si="2"/>
        <v>0.19484222474460841</v>
      </c>
      <c r="H11" s="6">
        <v>66833</v>
      </c>
      <c r="I11" s="7">
        <f t="shared" si="3"/>
        <v>0.17898356467409207</v>
      </c>
      <c r="J11" s="36"/>
      <c r="K11" s="36"/>
      <c r="M11" s="3" t="s">
        <v>102</v>
      </c>
      <c r="N11" s="6">
        <v>19396.759999999998</v>
      </c>
      <c r="O11" s="7">
        <v>8.3332094599616491E-2</v>
      </c>
      <c r="P11" s="6">
        <v>93800.051200000002</v>
      </c>
      <c r="Q11" s="7">
        <v>0.23423546254005045</v>
      </c>
      <c r="R11" s="6">
        <v>42728</v>
      </c>
      <c r="S11" s="7">
        <f t="shared" si="0"/>
        <v>0.12933181990162693</v>
      </c>
      <c r="T11" s="6">
        <v>35839</v>
      </c>
      <c r="U11" s="7">
        <f t="shared" si="1"/>
        <v>9.5979410984914429E-2</v>
      </c>
    </row>
    <row r="12" spans="1:21" ht="15" customHeight="1" x14ac:dyDescent="0.25">
      <c r="A12" s="3" t="s">
        <v>98</v>
      </c>
      <c r="B12" s="6">
        <v>34.6</v>
      </c>
      <c r="C12" s="7">
        <v>1.4864804602143504E-4</v>
      </c>
      <c r="D12" s="6">
        <v>44.361199999999997</v>
      </c>
      <c r="E12" s="7">
        <v>1.1077783079964551E-4</v>
      </c>
      <c r="F12" s="6">
        <v>40</v>
      </c>
      <c r="G12" s="7">
        <f t="shared" si="2"/>
        <v>1.2107453651153992E-4</v>
      </c>
      <c r="H12" s="6">
        <v>58</v>
      </c>
      <c r="I12" s="7">
        <f t="shared" si="3"/>
        <v>1.5532815751346401E-4</v>
      </c>
      <c r="J12" s="36"/>
      <c r="K12" s="36"/>
      <c r="M12" s="3" t="s">
        <v>93</v>
      </c>
      <c r="N12" s="6">
        <v>5588</v>
      </c>
      <c r="O12" s="7">
        <v>2.404382144396712E-2</v>
      </c>
      <c r="P12" s="6">
        <v>11636.284</v>
      </c>
      <c r="Q12" s="7">
        <v>2.9057877155907016E-2</v>
      </c>
      <c r="R12" s="6">
        <v>13521</v>
      </c>
      <c r="S12" s="7">
        <f t="shared" si="0"/>
        <v>4.0926220204313281E-2</v>
      </c>
      <c r="T12" s="6">
        <v>17778</v>
      </c>
      <c r="U12" s="7">
        <f t="shared" si="1"/>
        <v>4.7610758349557983E-2</v>
      </c>
    </row>
    <row r="13" spans="1:21" ht="15" customHeight="1" x14ac:dyDescent="0.25">
      <c r="A13" s="3" t="s">
        <v>99</v>
      </c>
      <c r="B13" s="6">
        <v>475.75</v>
      </c>
      <c r="C13" s="7">
        <v>2.0439106327947319E-3</v>
      </c>
      <c r="D13" s="6">
        <v>829</v>
      </c>
      <c r="E13" s="7">
        <v>2.0621719271934008E-3</v>
      </c>
      <c r="F13" s="6">
        <v>5097</v>
      </c>
      <c r="G13" s="7">
        <f t="shared" si="2"/>
        <v>1.5427922814982974E-2</v>
      </c>
      <c r="H13" s="6">
        <v>1247</v>
      </c>
      <c r="I13" s="7">
        <f t="shared" si="3"/>
        <v>3.3395553865394759E-3</v>
      </c>
      <c r="J13" s="36"/>
      <c r="K13" s="36"/>
      <c r="M13" s="3" t="s">
        <v>103</v>
      </c>
      <c r="N13" s="6">
        <v>5743.6</v>
      </c>
      <c r="O13" s="7">
        <v>2.4675575639558217E-2</v>
      </c>
      <c r="P13" s="6">
        <v>11387.1788</v>
      </c>
      <c r="Q13" s="7">
        <v>2.8435817029108995E-2</v>
      </c>
      <c r="R13" s="6">
        <v>11595</v>
      </c>
      <c r="S13" s="7">
        <f t="shared" si="0"/>
        <v>3.5096481271282634E-2</v>
      </c>
      <c r="T13" s="6">
        <v>16068</v>
      </c>
      <c r="U13" s="7">
        <f t="shared" si="1"/>
        <v>4.3031255774592062E-2</v>
      </c>
    </row>
    <row r="14" spans="1:21" ht="15" customHeight="1" x14ac:dyDescent="0.25">
      <c r="A14" s="3" t="s">
        <v>100</v>
      </c>
      <c r="B14" s="6">
        <v>36582.58</v>
      </c>
      <c r="C14" s="7">
        <v>0.15716557905846329</v>
      </c>
      <c r="D14" s="6">
        <v>29939.5445</v>
      </c>
      <c r="E14" s="7">
        <v>7.4764384075260759E-2</v>
      </c>
      <c r="F14" s="6">
        <v>5582</v>
      </c>
      <c r="G14" s="7">
        <f t="shared" si="2"/>
        <v>1.6895951570185395E-2</v>
      </c>
      <c r="H14" s="6">
        <v>5256</v>
      </c>
      <c r="I14" s="7">
        <f t="shared" si="3"/>
        <v>1.4075944756737358E-2</v>
      </c>
      <c r="J14" s="36"/>
      <c r="K14" s="36"/>
      <c r="M14" s="3" t="s">
        <v>100</v>
      </c>
      <c r="N14" s="6">
        <v>36582.58</v>
      </c>
      <c r="O14" s="7">
        <v>0.15716557905846329</v>
      </c>
      <c r="P14" s="6">
        <v>29939.5445</v>
      </c>
      <c r="Q14" s="7">
        <v>7.4764384075260759E-2</v>
      </c>
      <c r="R14" s="6">
        <v>5582</v>
      </c>
      <c r="S14" s="7">
        <f t="shared" si="0"/>
        <v>1.6895951570185395E-2</v>
      </c>
      <c r="T14" s="6">
        <v>5256</v>
      </c>
      <c r="U14" s="7">
        <f t="shared" si="1"/>
        <v>1.4075944756737358E-2</v>
      </c>
    </row>
    <row r="15" spans="1:21" ht="15" customHeight="1" x14ac:dyDescent="0.25">
      <c r="A15" s="3" t="s">
        <v>101</v>
      </c>
      <c r="B15" s="6">
        <v>52079.055</v>
      </c>
      <c r="C15" s="7">
        <v>0.22374132267031349</v>
      </c>
      <c r="D15" s="6">
        <v>78062.915500000003</v>
      </c>
      <c r="E15" s="7">
        <v>0.19493702706387619</v>
      </c>
      <c r="F15" s="6">
        <v>78938</v>
      </c>
      <c r="G15" s="7">
        <f t="shared" si="2"/>
        <v>0.23893454407869844</v>
      </c>
      <c r="H15" s="6">
        <v>85297</v>
      </c>
      <c r="I15" s="7">
        <f t="shared" si="3"/>
        <v>0.22843148019699897</v>
      </c>
      <c r="J15" s="36"/>
      <c r="K15" s="36"/>
      <c r="M15" s="3" t="s">
        <v>99</v>
      </c>
      <c r="N15" s="6">
        <v>475.75</v>
      </c>
      <c r="O15" s="7">
        <v>2.0439106327947319E-3</v>
      </c>
      <c r="P15" s="6">
        <v>829</v>
      </c>
      <c r="Q15" s="7">
        <v>2.0621719271934008E-3</v>
      </c>
      <c r="R15" s="6">
        <v>5097</v>
      </c>
      <c r="S15" s="7">
        <f t="shared" si="0"/>
        <v>1.5427922814982974E-2</v>
      </c>
      <c r="T15" s="6">
        <v>1247</v>
      </c>
      <c r="U15" s="7">
        <f t="shared" si="1"/>
        <v>3.3395553865394759E-3</v>
      </c>
    </row>
    <row r="16" spans="1:21" ht="15" customHeight="1" x14ac:dyDescent="0.25">
      <c r="A16" s="3" t="s">
        <v>102</v>
      </c>
      <c r="B16" s="6">
        <v>19396.759999999998</v>
      </c>
      <c r="C16" s="7">
        <v>8.3332094599616491E-2</v>
      </c>
      <c r="D16" s="6">
        <v>93800.051200000002</v>
      </c>
      <c r="E16" s="7">
        <v>0.23423546254005045</v>
      </c>
      <c r="F16" s="6">
        <v>42728</v>
      </c>
      <c r="G16" s="7">
        <f t="shared" si="2"/>
        <v>0.12933181990162693</v>
      </c>
      <c r="H16" s="6">
        <v>35839</v>
      </c>
      <c r="I16" s="7">
        <f t="shared" si="3"/>
        <v>9.5979410984914429E-2</v>
      </c>
      <c r="J16" s="36"/>
      <c r="K16" s="36"/>
      <c r="M16" s="3" t="s">
        <v>98</v>
      </c>
      <c r="N16" s="6">
        <v>34.6</v>
      </c>
      <c r="O16" s="7">
        <v>1.4864804602143504E-4</v>
      </c>
      <c r="P16" s="6">
        <v>44.361199999999997</v>
      </c>
      <c r="Q16" s="7">
        <v>1.1077783079964551E-4</v>
      </c>
      <c r="R16" s="6">
        <v>40</v>
      </c>
      <c r="S16" s="7">
        <f t="shared" si="0"/>
        <v>1.2107453651153992E-4</v>
      </c>
      <c r="T16" s="6">
        <v>58</v>
      </c>
      <c r="U16" s="7">
        <f t="shared" si="1"/>
        <v>1.5532815751346401E-4</v>
      </c>
    </row>
    <row r="17" spans="1:21" ht="15" customHeight="1" x14ac:dyDescent="0.25">
      <c r="A17" s="3" t="s">
        <v>103</v>
      </c>
      <c r="B17" s="6">
        <v>5743.6</v>
      </c>
      <c r="C17" s="7">
        <v>2.4675575639558217E-2</v>
      </c>
      <c r="D17" s="6">
        <v>11387.1788</v>
      </c>
      <c r="E17" s="7">
        <v>2.8435817029108995E-2</v>
      </c>
      <c r="F17" s="6">
        <v>11595</v>
      </c>
      <c r="G17" s="7">
        <f t="shared" si="2"/>
        <v>3.5096481271282634E-2</v>
      </c>
      <c r="H17" s="6">
        <v>16068</v>
      </c>
      <c r="I17" s="7">
        <f t="shared" si="3"/>
        <v>4.3031255774592062E-2</v>
      </c>
      <c r="J17" s="36"/>
      <c r="K17" s="36"/>
      <c r="M17" s="3" t="s">
        <v>95</v>
      </c>
      <c r="N17" s="6">
        <v>8</v>
      </c>
      <c r="O17" s="7">
        <v>3.3445810354822886E-5</v>
      </c>
      <c r="P17" s="6">
        <v>11.090299999999999</v>
      </c>
      <c r="Q17" s="7">
        <v>2.7694457699911377E-5</v>
      </c>
      <c r="R17" s="6">
        <v>25</v>
      </c>
      <c r="S17" s="7">
        <f t="shared" si="0"/>
        <v>7.5671585319712445E-5</v>
      </c>
      <c r="T17" s="6">
        <v>25</v>
      </c>
      <c r="U17" s="7">
        <f t="shared" si="1"/>
        <v>6.6951792031665517E-5</v>
      </c>
    </row>
    <row r="18" spans="1:21" ht="15" customHeight="1" x14ac:dyDescent="0.25">
      <c r="A18" s="114" t="s">
        <v>6</v>
      </c>
      <c r="B18" s="115">
        <f>SUM(B7:B17)</f>
        <v>232738.03</v>
      </c>
      <c r="C18" s="116">
        <v>1</v>
      </c>
      <c r="D18" s="115">
        <f>SUM(D7:D17)</f>
        <v>400455.16399999999</v>
      </c>
      <c r="E18" s="116">
        <v>1</v>
      </c>
      <c r="F18" s="115">
        <f>SUM(F7:F17)</f>
        <v>330375</v>
      </c>
      <c r="G18" s="117">
        <f>F18/$F$18</f>
        <v>1</v>
      </c>
      <c r="H18" s="115">
        <f>SUM(H7:H17)</f>
        <v>373403</v>
      </c>
      <c r="I18" s="117">
        <f>H18/$H$18</f>
        <v>1</v>
      </c>
      <c r="J18" s="115"/>
      <c r="K18" s="36"/>
      <c r="M18" s="114" t="s">
        <v>6</v>
      </c>
      <c r="N18" s="115">
        <f>SUM(N7:N17)</f>
        <v>232738.03</v>
      </c>
      <c r="O18" s="116">
        <v>1</v>
      </c>
      <c r="P18" s="115">
        <f>SUM(P7:P17)</f>
        <v>400455.16399999999</v>
      </c>
      <c r="Q18" s="116">
        <v>1</v>
      </c>
      <c r="R18" s="115">
        <f>SUM(R7:R17)</f>
        <v>330375</v>
      </c>
      <c r="S18" s="117">
        <f t="shared" si="0"/>
        <v>1</v>
      </c>
      <c r="T18" s="115">
        <f>SUM(T7:T17)</f>
        <v>373403</v>
      </c>
      <c r="U18" s="117">
        <f t="shared" si="1"/>
        <v>1</v>
      </c>
    </row>
    <row r="19" spans="1:21" ht="15" customHeight="1" x14ac:dyDescent="0.25">
      <c r="B19" s="56">
        <f>B18-B21</f>
        <v>2.9999999998835847E-2</v>
      </c>
      <c r="C19" s="56"/>
      <c r="D19" s="56">
        <f>D18-C21</f>
        <v>0.16399999998975545</v>
      </c>
      <c r="E19" s="56"/>
      <c r="F19" s="56">
        <f>F18-D21</f>
        <v>0</v>
      </c>
      <c r="G19" s="56"/>
      <c r="H19" s="56">
        <f>H18-E21</f>
        <v>0</v>
      </c>
      <c r="I19" s="56"/>
      <c r="J19" s="36"/>
    </row>
    <row r="21" spans="1:21" ht="15" customHeight="1" x14ac:dyDescent="0.25">
      <c r="B21" s="12">
        <v>232738</v>
      </c>
      <c r="C21" s="12">
        <v>400455</v>
      </c>
      <c r="D21" s="12">
        <v>330375</v>
      </c>
      <c r="E21" s="12">
        <v>373403</v>
      </c>
    </row>
    <row r="22" spans="1:21" ht="15" customHeight="1" x14ac:dyDescent="0.25">
      <c r="A22" s="24" t="s">
        <v>92</v>
      </c>
      <c r="B22" s="4">
        <v>2020</v>
      </c>
      <c r="C22" s="4">
        <v>2021</v>
      </c>
      <c r="D22" s="23">
        <v>2022</v>
      </c>
      <c r="E22" s="23">
        <v>2023</v>
      </c>
    </row>
    <row r="23" spans="1:21" ht="15" customHeight="1" x14ac:dyDescent="0.25">
      <c r="A23" s="3" t="s">
        <v>93</v>
      </c>
      <c r="B23" s="6">
        <f>B7</f>
        <v>5588</v>
      </c>
      <c r="C23" s="6">
        <f>D7</f>
        <v>11636.284</v>
      </c>
      <c r="D23" s="6">
        <f>F7</f>
        <v>13521</v>
      </c>
      <c r="E23" s="6">
        <f>H7</f>
        <v>17778</v>
      </c>
    </row>
    <row r="24" spans="1:21" ht="15" customHeight="1" x14ac:dyDescent="0.25">
      <c r="A24" s="3" t="s">
        <v>94</v>
      </c>
      <c r="B24" s="6">
        <f t="shared" ref="B24:B33" si="4">B8</f>
        <v>43188</v>
      </c>
      <c r="C24" s="6">
        <f t="shared" ref="C24:C33" si="5">D8</f>
        <v>59826.196799999998</v>
      </c>
      <c r="D24" s="6">
        <f t="shared" ref="D24:D33" si="6">F8</f>
        <v>70708</v>
      </c>
      <c r="E24" s="6">
        <f t="shared" ref="E24:E33" si="7">H8</f>
        <v>93170</v>
      </c>
    </row>
    <row r="25" spans="1:21" ht="15" customHeight="1" x14ac:dyDescent="0.25">
      <c r="A25" s="3" t="s">
        <v>95</v>
      </c>
      <c r="B25" s="6">
        <f t="shared" si="4"/>
        <v>8</v>
      </c>
      <c r="C25" s="6">
        <f t="shared" si="5"/>
        <v>11.090299999999999</v>
      </c>
      <c r="D25" s="6">
        <f t="shared" si="6"/>
        <v>25</v>
      </c>
      <c r="E25" s="6">
        <f t="shared" si="7"/>
        <v>25</v>
      </c>
    </row>
    <row r="26" spans="1:21" ht="15" customHeight="1" x14ac:dyDescent="0.25">
      <c r="A26" s="3" t="s">
        <v>96</v>
      </c>
      <c r="B26" s="6">
        <f t="shared" si="4"/>
        <v>34832.684999999998</v>
      </c>
      <c r="C26" s="6">
        <f t="shared" si="5"/>
        <v>44697.321400000001</v>
      </c>
      <c r="D26" s="6">
        <f t="shared" si="6"/>
        <v>37770</v>
      </c>
      <c r="E26" s="6">
        <f t="shared" si="7"/>
        <v>51832</v>
      </c>
    </row>
    <row r="27" spans="1:21" ht="15" customHeight="1" x14ac:dyDescent="0.25">
      <c r="A27" s="3" t="s">
        <v>97</v>
      </c>
      <c r="B27" s="6">
        <f t="shared" si="4"/>
        <v>34809</v>
      </c>
      <c r="C27" s="6">
        <f t="shared" si="5"/>
        <v>70221.220300000001</v>
      </c>
      <c r="D27" s="6">
        <f t="shared" si="6"/>
        <v>64371</v>
      </c>
      <c r="E27" s="6">
        <f t="shared" si="7"/>
        <v>66833</v>
      </c>
    </row>
    <row r="28" spans="1:21" ht="15" customHeight="1" x14ac:dyDescent="0.25">
      <c r="A28" s="3" t="s">
        <v>98</v>
      </c>
      <c r="B28" s="6">
        <f t="shared" si="4"/>
        <v>34.6</v>
      </c>
      <c r="C28" s="6">
        <f t="shared" si="5"/>
        <v>44.361199999999997</v>
      </c>
      <c r="D28" s="6">
        <f t="shared" si="6"/>
        <v>40</v>
      </c>
      <c r="E28" s="6">
        <f t="shared" si="7"/>
        <v>58</v>
      </c>
    </row>
    <row r="29" spans="1:21" ht="15" customHeight="1" x14ac:dyDescent="0.25">
      <c r="A29" s="3" t="s">
        <v>99</v>
      </c>
      <c r="B29" s="6">
        <f t="shared" si="4"/>
        <v>475.75</v>
      </c>
      <c r="C29" s="6">
        <f t="shared" si="5"/>
        <v>829</v>
      </c>
      <c r="D29" s="6">
        <f t="shared" si="6"/>
        <v>5097</v>
      </c>
      <c r="E29" s="6">
        <f t="shared" si="7"/>
        <v>1247</v>
      </c>
    </row>
    <row r="30" spans="1:21" ht="15" customHeight="1" x14ac:dyDescent="0.25">
      <c r="A30" s="3" t="s">
        <v>100</v>
      </c>
      <c r="B30" s="6">
        <f t="shared" si="4"/>
        <v>36582.58</v>
      </c>
      <c r="C30" s="6">
        <f t="shared" si="5"/>
        <v>29939.5445</v>
      </c>
      <c r="D30" s="6">
        <f t="shared" si="6"/>
        <v>5582</v>
      </c>
      <c r="E30" s="6">
        <f t="shared" si="7"/>
        <v>5256</v>
      </c>
    </row>
    <row r="31" spans="1:21" ht="15" customHeight="1" x14ac:dyDescent="0.25">
      <c r="A31" s="3" t="s">
        <v>101</v>
      </c>
      <c r="B31" s="6">
        <f t="shared" si="4"/>
        <v>52079.055</v>
      </c>
      <c r="C31" s="6">
        <f t="shared" si="5"/>
        <v>78062.915500000003</v>
      </c>
      <c r="D31" s="6">
        <f t="shared" si="6"/>
        <v>78938</v>
      </c>
      <c r="E31" s="6">
        <f t="shared" si="7"/>
        <v>85297</v>
      </c>
    </row>
    <row r="32" spans="1:21" ht="15" customHeight="1" x14ac:dyDescent="0.25">
      <c r="A32" s="3" t="s">
        <v>102</v>
      </c>
      <c r="B32" s="6">
        <f t="shared" si="4"/>
        <v>19396.759999999998</v>
      </c>
      <c r="C32" s="6">
        <f t="shared" si="5"/>
        <v>93800.051200000002</v>
      </c>
      <c r="D32" s="6">
        <f t="shared" si="6"/>
        <v>42728</v>
      </c>
      <c r="E32" s="6">
        <f t="shared" si="7"/>
        <v>35839</v>
      </c>
    </row>
    <row r="33" spans="1:5" ht="15" customHeight="1" x14ac:dyDescent="0.25">
      <c r="A33" s="3" t="s">
        <v>103</v>
      </c>
      <c r="B33" s="6">
        <f t="shared" si="4"/>
        <v>5743.6</v>
      </c>
      <c r="C33" s="6">
        <f t="shared" si="5"/>
        <v>11387.1788</v>
      </c>
      <c r="D33" s="6">
        <f t="shared" si="6"/>
        <v>11595</v>
      </c>
      <c r="E33" s="6">
        <f t="shared" si="7"/>
        <v>16068</v>
      </c>
    </row>
    <row r="34" spans="1:5" ht="15" customHeight="1" x14ac:dyDescent="0.25">
      <c r="A34" s="2"/>
      <c r="B34" s="56">
        <f>SUM(B23:B33)</f>
        <v>232738.03</v>
      </c>
      <c r="C34" s="56">
        <f t="shared" ref="C34:D34" si="8">SUM(C23:C33)</f>
        <v>400455.16399999999</v>
      </c>
      <c r="D34" s="56">
        <f t="shared" si="8"/>
        <v>330375</v>
      </c>
      <c r="E34" s="56">
        <f>SUM(E23:E33)</f>
        <v>373403</v>
      </c>
    </row>
    <row r="38" spans="1:5" ht="15" customHeight="1" x14ac:dyDescent="0.25">
      <c r="A38" s="24" t="s">
        <v>92</v>
      </c>
      <c r="B38" s="4">
        <v>2020</v>
      </c>
      <c r="C38" s="4">
        <v>2021</v>
      </c>
      <c r="D38" s="23">
        <v>2022</v>
      </c>
      <c r="E38" s="23">
        <v>2023</v>
      </c>
    </row>
    <row r="39" spans="1:5" ht="15" customHeight="1" x14ac:dyDescent="0.25">
      <c r="A39" s="3" t="s">
        <v>93</v>
      </c>
      <c r="B39" s="7">
        <f>C7</f>
        <v>2.404382144396712E-2</v>
      </c>
      <c r="C39" s="7">
        <f>E7</f>
        <v>2.9057877155907016E-2</v>
      </c>
      <c r="D39" s="7">
        <f>G7</f>
        <v>4.0926220204313281E-2</v>
      </c>
      <c r="E39" s="7">
        <f>I7</f>
        <v>4.7610758349557983E-2</v>
      </c>
    </row>
    <row r="40" spans="1:5" ht="15" customHeight="1" x14ac:dyDescent="0.25">
      <c r="A40" s="3" t="s">
        <v>94</v>
      </c>
      <c r="B40" s="7">
        <f t="shared" ref="B40:B49" si="9">C8</f>
        <v>0.18558708545776165</v>
      </c>
      <c r="C40" s="7">
        <f t="shared" ref="C40:C49" si="10">E8</f>
        <v>0.14939668689072194</v>
      </c>
      <c r="D40" s="7">
        <f t="shared" ref="D40:D49" si="11">G8</f>
        <v>0.21402345819144911</v>
      </c>
      <c r="E40" s="7">
        <f t="shared" ref="E40:E49" si="12">I8</f>
        <v>0.24951593854361107</v>
      </c>
    </row>
    <row r="41" spans="1:5" ht="15" customHeight="1" x14ac:dyDescent="0.25">
      <c r="A41" s="3" t="s">
        <v>95</v>
      </c>
      <c r="B41" s="7">
        <f t="shared" si="9"/>
        <v>3.3445810354822886E-5</v>
      </c>
      <c r="C41" s="7">
        <f t="shared" si="10"/>
        <v>2.7694457699911377E-5</v>
      </c>
      <c r="D41" s="7">
        <f t="shared" si="11"/>
        <v>7.5671585319712445E-5</v>
      </c>
      <c r="E41" s="7">
        <f t="shared" si="12"/>
        <v>6.6951792031665517E-5</v>
      </c>
    </row>
    <row r="42" spans="1:5" ht="15" customHeight="1" x14ac:dyDescent="0.25">
      <c r="A42" s="3" t="s">
        <v>96</v>
      </c>
      <c r="B42" s="7">
        <f t="shared" si="9"/>
        <v>0.1496477041309292</v>
      </c>
      <c r="C42" s="7">
        <f t="shared" si="10"/>
        <v>0.11161718590224283</v>
      </c>
      <c r="D42" s="7">
        <f t="shared" si="11"/>
        <v>0.11432463110102156</v>
      </c>
      <c r="E42" s="7">
        <f t="shared" si="12"/>
        <v>0.1388098113834115</v>
      </c>
    </row>
    <row r="43" spans="1:5" ht="15" customHeight="1" x14ac:dyDescent="0.25">
      <c r="A43" s="3" t="s">
        <v>97</v>
      </c>
      <c r="B43" s="7">
        <f t="shared" si="9"/>
        <v>0.14958081251021954</v>
      </c>
      <c r="C43" s="7">
        <f t="shared" si="10"/>
        <v>0.17535491512713886</v>
      </c>
      <c r="D43" s="7">
        <f t="shared" si="11"/>
        <v>0.19484222474460841</v>
      </c>
      <c r="E43" s="7">
        <f t="shared" si="12"/>
        <v>0.17898356467409207</v>
      </c>
    </row>
    <row r="44" spans="1:5" ht="15" customHeight="1" x14ac:dyDescent="0.25">
      <c r="A44" s="3" t="s">
        <v>98</v>
      </c>
      <c r="B44" s="7">
        <f t="shared" si="9"/>
        <v>1.4864804602143504E-4</v>
      </c>
      <c r="C44" s="7">
        <f t="shared" si="10"/>
        <v>1.1077783079964551E-4</v>
      </c>
      <c r="D44" s="7">
        <f t="shared" si="11"/>
        <v>1.2107453651153992E-4</v>
      </c>
      <c r="E44" s="7">
        <f t="shared" si="12"/>
        <v>1.5532815751346401E-4</v>
      </c>
    </row>
    <row r="45" spans="1:5" ht="15" customHeight="1" x14ac:dyDescent="0.25">
      <c r="A45" s="3" t="s">
        <v>99</v>
      </c>
      <c r="B45" s="7">
        <f t="shared" si="9"/>
        <v>2.0439106327947319E-3</v>
      </c>
      <c r="C45" s="7">
        <f t="shared" si="10"/>
        <v>2.0621719271934008E-3</v>
      </c>
      <c r="D45" s="7">
        <f t="shared" si="11"/>
        <v>1.5427922814982974E-2</v>
      </c>
      <c r="E45" s="7">
        <f t="shared" si="12"/>
        <v>3.3395553865394759E-3</v>
      </c>
    </row>
    <row r="46" spans="1:5" ht="15" customHeight="1" x14ac:dyDescent="0.25">
      <c r="A46" s="3" t="s">
        <v>100</v>
      </c>
      <c r="B46" s="7">
        <f t="shared" si="9"/>
        <v>0.15716557905846329</v>
      </c>
      <c r="C46" s="7">
        <f t="shared" si="10"/>
        <v>7.4764384075260759E-2</v>
      </c>
      <c r="D46" s="7">
        <f t="shared" si="11"/>
        <v>1.6895951570185395E-2</v>
      </c>
      <c r="E46" s="7">
        <f t="shared" si="12"/>
        <v>1.4075944756737358E-2</v>
      </c>
    </row>
    <row r="47" spans="1:5" ht="15" customHeight="1" x14ac:dyDescent="0.25">
      <c r="A47" s="3" t="s">
        <v>101</v>
      </c>
      <c r="B47" s="7">
        <f t="shared" si="9"/>
        <v>0.22374132267031349</v>
      </c>
      <c r="C47" s="7">
        <f t="shared" si="10"/>
        <v>0.19493702706387619</v>
      </c>
      <c r="D47" s="7">
        <f t="shared" si="11"/>
        <v>0.23893454407869844</v>
      </c>
      <c r="E47" s="7">
        <f t="shared" si="12"/>
        <v>0.22843148019699897</v>
      </c>
    </row>
    <row r="48" spans="1:5" ht="15" customHeight="1" x14ac:dyDescent="0.25">
      <c r="A48" s="3" t="s">
        <v>102</v>
      </c>
      <c r="B48" s="7">
        <f t="shared" si="9"/>
        <v>8.3332094599616491E-2</v>
      </c>
      <c r="C48" s="7">
        <f t="shared" si="10"/>
        <v>0.23423546254005045</v>
      </c>
      <c r="D48" s="7">
        <f t="shared" si="11"/>
        <v>0.12933181990162693</v>
      </c>
      <c r="E48" s="7">
        <f t="shared" si="12"/>
        <v>9.5979410984914429E-2</v>
      </c>
    </row>
    <row r="49" spans="1:5" ht="15" customHeight="1" x14ac:dyDescent="0.25">
      <c r="A49" s="3" t="s">
        <v>103</v>
      </c>
      <c r="B49" s="7">
        <f t="shared" si="9"/>
        <v>2.4675575639558217E-2</v>
      </c>
      <c r="C49" s="7">
        <f t="shared" si="10"/>
        <v>2.8435817029108995E-2</v>
      </c>
      <c r="D49" s="7">
        <f t="shared" si="11"/>
        <v>3.5096481271282634E-2</v>
      </c>
      <c r="E49" s="7">
        <f t="shared" si="12"/>
        <v>4.3031255774592062E-2</v>
      </c>
    </row>
    <row r="50" spans="1:5" ht="15" customHeight="1" x14ac:dyDescent="0.25">
      <c r="A50" s="2"/>
      <c r="B50" s="17"/>
      <c r="C50" s="17"/>
    </row>
  </sheetData>
  <sortState xmlns:xlrd2="http://schemas.microsoft.com/office/spreadsheetml/2017/richdata2" ref="M7:U17">
    <sortCondition descending="1" ref="T7:T17"/>
  </sortState>
  <mergeCells count="6">
    <mergeCell ref="A2:I4"/>
    <mergeCell ref="A5:A6"/>
    <mergeCell ref="B5:C5"/>
    <mergeCell ref="D5:E5"/>
    <mergeCell ref="F5:G5"/>
    <mergeCell ref="H5:I5"/>
  </mergeCells>
  <pageMargins left="0.70866141732283472" right="0.70866141732283472" top="0.74803149606299213" bottom="0.74803149606299213" header="0.31496062992125984" footer="0.31496062992125984"/>
  <pageSetup scale="47" orientation="landscape" horizontalDpi="90" verticalDpi="9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46"/>
  <sheetViews>
    <sheetView workbookViewId="0">
      <selection sqref="A1:H20"/>
    </sheetView>
  </sheetViews>
  <sheetFormatPr baseColWidth="10" defaultColWidth="10.85546875" defaultRowHeight="15" customHeight="1" x14ac:dyDescent="0.25"/>
  <cols>
    <col min="1" max="1" width="28.140625" style="1" customWidth="1"/>
    <col min="2" max="3" width="10.85546875" style="39"/>
    <col min="4" max="4" width="10.85546875" style="57"/>
    <col min="5" max="18" width="10.85546875" style="1"/>
    <col min="19" max="19" width="10.85546875" style="57"/>
    <col min="20" max="16384" width="10.85546875" style="1"/>
  </cols>
  <sheetData>
    <row r="1" spans="1:19" ht="15" customHeight="1" x14ac:dyDescent="0.25">
      <c r="A1" s="30" t="s">
        <v>191</v>
      </c>
    </row>
    <row r="2" spans="1:19" ht="15" customHeight="1" x14ac:dyDescent="0.25">
      <c r="A2" s="30" t="s">
        <v>160</v>
      </c>
    </row>
    <row r="3" spans="1:19" ht="15" customHeight="1" x14ac:dyDescent="0.25">
      <c r="A3" s="30" t="s">
        <v>168</v>
      </c>
    </row>
    <row r="5" spans="1:19" ht="15" customHeight="1" x14ac:dyDescent="0.25">
      <c r="A5" s="32" t="s">
        <v>217</v>
      </c>
    </row>
    <row r="6" spans="1:19" ht="15" customHeight="1" x14ac:dyDescent="0.25">
      <c r="A6" s="370" t="s">
        <v>42</v>
      </c>
      <c r="B6" s="354">
        <v>2023</v>
      </c>
      <c r="C6" s="354"/>
      <c r="D6" s="1"/>
      <c r="Q6" s="57"/>
      <c r="S6" s="1"/>
    </row>
    <row r="7" spans="1:19" ht="15" customHeight="1" x14ac:dyDescent="0.25">
      <c r="A7" s="374"/>
      <c r="B7" s="5" t="s">
        <v>4</v>
      </c>
      <c r="C7" s="5" t="s">
        <v>5</v>
      </c>
      <c r="D7" s="1"/>
      <c r="Q7" s="57"/>
      <c r="S7" s="1"/>
    </row>
    <row r="8" spans="1:19" ht="15" customHeight="1" x14ac:dyDescent="0.25">
      <c r="A8" s="11" t="s">
        <v>43</v>
      </c>
      <c r="B8" s="6">
        <v>2986</v>
      </c>
      <c r="C8" s="7">
        <f>B8/$B$25</f>
        <v>1.9027955673657178E-2</v>
      </c>
      <c r="D8" s="77"/>
      <c r="E8" s="77"/>
      <c r="Q8" s="57"/>
      <c r="S8" s="1"/>
    </row>
    <row r="9" spans="1:19" ht="15" customHeight="1" x14ac:dyDescent="0.25">
      <c r="A9" s="11" t="s">
        <v>44</v>
      </c>
      <c r="B9" s="6">
        <v>5524</v>
      </c>
      <c r="C9" s="7">
        <f t="shared" ref="C9:C25" si="0">B9/$B$25</f>
        <v>3.5201080757294792E-2</v>
      </c>
      <c r="D9" s="77"/>
      <c r="E9" s="77"/>
      <c r="Q9" s="57"/>
      <c r="S9" s="1"/>
    </row>
    <row r="10" spans="1:19" ht="15" customHeight="1" x14ac:dyDescent="0.25">
      <c r="A10" s="11" t="s">
        <v>45</v>
      </c>
      <c r="B10" s="6">
        <v>6444</v>
      </c>
      <c r="C10" s="7">
        <f t="shared" si="0"/>
        <v>4.1063679290370685E-2</v>
      </c>
      <c r="D10" s="77"/>
      <c r="E10" s="77"/>
      <c r="Q10" s="57"/>
      <c r="S10" s="1"/>
    </row>
    <row r="11" spans="1:19" ht="15" customHeight="1" x14ac:dyDescent="0.25">
      <c r="A11" s="11" t="s">
        <v>46</v>
      </c>
      <c r="B11" s="6">
        <v>2977</v>
      </c>
      <c r="C11" s="7">
        <f t="shared" si="0"/>
        <v>1.8970604166268393E-2</v>
      </c>
      <c r="D11" s="77"/>
      <c r="E11" s="77"/>
      <c r="H11" s="38"/>
      <c r="I11" s="41"/>
      <c r="Q11" s="57"/>
      <c r="S11" s="1"/>
    </row>
    <row r="12" spans="1:19" ht="15" customHeight="1" x14ac:dyDescent="0.25">
      <c r="A12" s="11" t="s">
        <v>47</v>
      </c>
      <c r="B12" s="6">
        <v>6312</v>
      </c>
      <c r="C12" s="7">
        <f t="shared" si="0"/>
        <v>4.0222523848668486E-2</v>
      </c>
      <c r="D12" s="77"/>
      <c r="E12" s="77"/>
      <c r="H12" s="38"/>
      <c r="I12" s="41"/>
      <c r="Q12" s="57"/>
      <c r="S12" s="1"/>
    </row>
    <row r="13" spans="1:19" ht="15" customHeight="1" x14ac:dyDescent="0.25">
      <c r="A13" s="11" t="s">
        <v>48</v>
      </c>
      <c r="B13" s="6">
        <v>18451</v>
      </c>
      <c r="C13" s="7">
        <f t="shared" si="0"/>
        <v>0.1175769625367209</v>
      </c>
      <c r="D13" s="77"/>
      <c r="E13" s="77"/>
      <c r="H13" s="38"/>
      <c r="I13" s="41"/>
      <c r="Q13" s="57"/>
      <c r="S13" s="1"/>
    </row>
    <row r="14" spans="1:19" ht="15" customHeight="1" x14ac:dyDescent="0.25">
      <c r="A14" s="11" t="s">
        <v>49</v>
      </c>
      <c r="B14" s="6">
        <v>10213</v>
      </c>
      <c r="C14" s="7">
        <f t="shared" si="0"/>
        <v>6.5081216106852233E-2</v>
      </c>
      <c r="D14" s="77"/>
      <c r="E14" s="77"/>
      <c r="Q14" s="57"/>
      <c r="S14" s="1"/>
    </row>
    <row r="15" spans="1:19" ht="15" customHeight="1" x14ac:dyDescent="0.25">
      <c r="A15" s="11" t="s">
        <v>50</v>
      </c>
      <c r="B15" s="6">
        <v>9437</v>
      </c>
      <c r="C15" s="7">
        <f t="shared" si="0"/>
        <v>6.0136241691996918E-2</v>
      </c>
      <c r="D15" s="77"/>
      <c r="E15" s="77"/>
      <c r="Q15" s="57"/>
      <c r="S15" s="1"/>
    </row>
    <row r="16" spans="1:19" ht="15" customHeight="1" x14ac:dyDescent="0.25">
      <c r="A16" s="11" t="s">
        <v>140</v>
      </c>
      <c r="B16" s="6">
        <v>4515</v>
      </c>
      <c r="C16" s="7">
        <f t="shared" si="0"/>
        <v>2.8771339540040911E-2</v>
      </c>
      <c r="D16" s="77"/>
      <c r="E16" s="77"/>
      <c r="Q16" s="57"/>
      <c r="S16" s="1"/>
    </row>
    <row r="17" spans="1:19" ht="15" customHeight="1" x14ac:dyDescent="0.25">
      <c r="A17" s="11" t="s">
        <v>51</v>
      </c>
      <c r="B17" s="6">
        <v>14754</v>
      </c>
      <c r="C17" s="7">
        <f t="shared" si="0"/>
        <v>9.4018237779349631E-2</v>
      </c>
      <c r="D17" s="77"/>
      <c r="E17" s="77"/>
      <c r="Q17" s="57"/>
      <c r="S17" s="1"/>
    </row>
    <row r="18" spans="1:19" ht="15" customHeight="1" x14ac:dyDescent="0.25">
      <c r="A18" s="11" t="s">
        <v>52</v>
      </c>
      <c r="B18" s="6">
        <v>7520</v>
      </c>
      <c r="C18" s="7">
        <f t="shared" si="0"/>
        <v>4.7920370618185527E-2</v>
      </c>
      <c r="D18" s="77"/>
      <c r="E18" s="77"/>
      <c r="Q18" s="57"/>
      <c r="S18" s="1"/>
    </row>
    <row r="19" spans="1:19" ht="15" customHeight="1" x14ac:dyDescent="0.25">
      <c r="A19" s="11" t="s">
        <v>53</v>
      </c>
      <c r="B19" s="6">
        <v>4976</v>
      </c>
      <c r="C19" s="7">
        <f t="shared" si="0"/>
        <v>3.1709011196288724E-2</v>
      </c>
      <c r="D19" s="77"/>
      <c r="E19" s="77"/>
      <c r="Q19" s="57"/>
      <c r="S19" s="1"/>
    </row>
    <row r="20" spans="1:19" ht="15" customHeight="1" x14ac:dyDescent="0.25">
      <c r="A20" s="11" t="s">
        <v>54</v>
      </c>
      <c r="B20" s="6">
        <v>6248</v>
      </c>
      <c r="C20" s="7">
        <f t="shared" si="0"/>
        <v>3.9814690907237126E-2</v>
      </c>
      <c r="D20" s="77"/>
      <c r="E20" s="77"/>
      <c r="Q20" s="57"/>
      <c r="S20" s="1"/>
    </row>
    <row r="21" spans="1:19" ht="15" customHeight="1" x14ac:dyDescent="0.25">
      <c r="A21" s="11" t="s">
        <v>55</v>
      </c>
      <c r="B21" s="6">
        <v>1810</v>
      </c>
      <c r="C21" s="7">
        <f t="shared" si="0"/>
        <v>1.1534025374855825E-2</v>
      </c>
      <c r="D21" s="77"/>
      <c r="E21" s="77"/>
      <c r="Q21" s="57"/>
      <c r="S21" s="1"/>
    </row>
    <row r="22" spans="1:19" ht="15" customHeight="1" x14ac:dyDescent="0.25">
      <c r="A22" s="11" t="s">
        <v>56</v>
      </c>
      <c r="B22" s="6">
        <v>1879</v>
      </c>
      <c r="C22" s="7">
        <f t="shared" si="0"/>
        <v>1.1973720264836516E-2</v>
      </c>
      <c r="D22" s="77"/>
      <c r="E22" s="77"/>
      <c r="Q22" s="57"/>
      <c r="S22" s="1"/>
    </row>
    <row r="23" spans="1:19" ht="15" customHeight="1" x14ac:dyDescent="0.25">
      <c r="A23" s="11" t="s">
        <v>108</v>
      </c>
      <c r="B23" s="6">
        <v>27920</v>
      </c>
      <c r="C23" s="7">
        <f t="shared" si="0"/>
        <v>0.1779171206994335</v>
      </c>
      <c r="D23" s="77"/>
      <c r="E23" s="77"/>
      <c r="Q23" s="57"/>
      <c r="S23" s="1"/>
    </row>
    <row r="24" spans="1:19" ht="15" customHeight="1" x14ac:dyDescent="0.25">
      <c r="A24" s="11" t="s">
        <v>109</v>
      </c>
      <c r="B24" s="6">
        <v>24961</v>
      </c>
      <c r="C24" s="7">
        <f t="shared" si="0"/>
        <v>0.15906121954794267</v>
      </c>
      <c r="D24" s="77"/>
      <c r="E24" s="77"/>
      <c r="Q24" s="57"/>
      <c r="S24" s="1"/>
    </row>
    <row r="25" spans="1:19" ht="15" customHeight="1" x14ac:dyDescent="0.25">
      <c r="A25" s="11" t="s">
        <v>6</v>
      </c>
      <c r="B25" s="6">
        <f>SUM(B8:B24)</f>
        <v>156927</v>
      </c>
      <c r="C25" s="7">
        <f t="shared" si="0"/>
        <v>1</v>
      </c>
      <c r="D25" s="36"/>
      <c r="Q25" s="57"/>
      <c r="S25" s="1"/>
    </row>
    <row r="28" spans="1:19" ht="29.25" customHeight="1" x14ac:dyDescent="0.25">
      <c r="A28" s="70" t="s">
        <v>42</v>
      </c>
      <c r="B28" s="83">
        <v>2023</v>
      </c>
      <c r="C28" s="57"/>
      <c r="D28" s="1"/>
      <c r="R28" s="57"/>
      <c r="S28" s="1"/>
    </row>
    <row r="29" spans="1:19" ht="15" customHeight="1" x14ac:dyDescent="0.25">
      <c r="A29" s="70" t="s">
        <v>43</v>
      </c>
      <c r="B29" s="113">
        <v>1.9027955673657178E-2</v>
      </c>
      <c r="C29" s="38"/>
      <c r="D29" s="1"/>
      <c r="R29" s="57"/>
      <c r="S29" s="1"/>
    </row>
    <row r="30" spans="1:19" ht="15" customHeight="1" x14ac:dyDescent="0.25">
      <c r="A30" s="70" t="s">
        <v>44</v>
      </c>
      <c r="B30" s="113">
        <v>3.5201080757294792E-2</v>
      </c>
      <c r="C30" s="38"/>
      <c r="D30" s="1"/>
      <c r="R30" s="57"/>
      <c r="S30" s="1"/>
    </row>
    <row r="31" spans="1:19" ht="15" customHeight="1" x14ac:dyDescent="0.25">
      <c r="A31" s="70" t="s">
        <v>45</v>
      </c>
      <c r="B31" s="113">
        <v>4.1063679290370685E-2</v>
      </c>
      <c r="C31" s="38"/>
      <c r="D31" s="1"/>
      <c r="R31" s="57"/>
      <c r="S31" s="1"/>
    </row>
    <row r="32" spans="1:19" ht="15" customHeight="1" x14ac:dyDescent="0.25">
      <c r="A32" s="70" t="s">
        <v>46</v>
      </c>
      <c r="B32" s="113">
        <v>1.8970604166268393E-2</v>
      </c>
      <c r="C32" s="38"/>
      <c r="D32" s="1"/>
      <c r="R32" s="57"/>
      <c r="S32" s="1"/>
    </row>
    <row r="33" spans="1:19" ht="15" customHeight="1" x14ac:dyDescent="0.25">
      <c r="A33" s="70" t="s">
        <v>47</v>
      </c>
      <c r="B33" s="113">
        <v>4.0222523848668486E-2</v>
      </c>
      <c r="C33" s="38"/>
      <c r="D33" s="1"/>
      <c r="R33" s="57"/>
      <c r="S33" s="1"/>
    </row>
    <row r="34" spans="1:19" ht="15" customHeight="1" x14ac:dyDescent="0.25">
      <c r="A34" s="70" t="s">
        <v>48</v>
      </c>
      <c r="B34" s="113">
        <v>0.1175769625367209</v>
      </c>
      <c r="C34" s="38"/>
      <c r="D34" s="1"/>
      <c r="R34" s="57"/>
      <c r="S34" s="1"/>
    </row>
    <row r="35" spans="1:19" ht="15" customHeight="1" x14ac:dyDescent="0.25">
      <c r="A35" s="70" t="s">
        <v>49</v>
      </c>
      <c r="B35" s="113">
        <v>6.5081216106852233E-2</v>
      </c>
      <c r="C35" s="38"/>
      <c r="D35" s="1"/>
      <c r="R35" s="57"/>
      <c r="S35" s="1"/>
    </row>
    <row r="36" spans="1:19" ht="15" customHeight="1" x14ac:dyDescent="0.25">
      <c r="A36" s="70" t="s">
        <v>50</v>
      </c>
      <c r="B36" s="113">
        <v>6.0136241691996918E-2</v>
      </c>
      <c r="C36" s="38"/>
      <c r="D36" s="1"/>
      <c r="R36" s="57"/>
      <c r="S36" s="1"/>
    </row>
    <row r="37" spans="1:19" ht="15" customHeight="1" x14ac:dyDescent="0.25">
      <c r="A37" s="70" t="s">
        <v>140</v>
      </c>
      <c r="B37" s="113">
        <v>2.8771339540040911E-2</v>
      </c>
      <c r="C37" s="38"/>
      <c r="D37" s="1"/>
      <c r="R37" s="57"/>
      <c r="S37" s="1"/>
    </row>
    <row r="38" spans="1:19" ht="15" customHeight="1" x14ac:dyDescent="0.25">
      <c r="A38" s="70" t="s">
        <v>51</v>
      </c>
      <c r="B38" s="113">
        <v>9.4018237779349631E-2</v>
      </c>
      <c r="C38" s="38"/>
      <c r="D38" s="1"/>
      <c r="R38" s="57"/>
      <c r="S38" s="1"/>
    </row>
    <row r="39" spans="1:19" ht="15" customHeight="1" x14ac:dyDescent="0.25">
      <c r="A39" s="70" t="s">
        <v>52</v>
      </c>
      <c r="B39" s="113">
        <v>4.7920370618185527E-2</v>
      </c>
      <c r="C39" s="38"/>
      <c r="D39" s="1"/>
      <c r="R39" s="57"/>
      <c r="S39" s="1"/>
    </row>
    <row r="40" spans="1:19" ht="15" customHeight="1" x14ac:dyDescent="0.25">
      <c r="A40" s="70" t="s">
        <v>53</v>
      </c>
      <c r="B40" s="113">
        <v>3.1709011196288724E-2</v>
      </c>
      <c r="C40" s="38"/>
      <c r="D40" s="1"/>
      <c r="R40" s="57"/>
      <c r="S40" s="1"/>
    </row>
    <row r="41" spans="1:19" ht="15" customHeight="1" x14ac:dyDescent="0.25">
      <c r="A41" s="70" t="s">
        <v>54</v>
      </c>
      <c r="B41" s="113">
        <v>3.9814690907237126E-2</v>
      </c>
      <c r="C41" s="38"/>
      <c r="D41" s="1"/>
      <c r="R41" s="57"/>
      <c r="S41" s="1"/>
    </row>
    <row r="42" spans="1:19" ht="15" customHeight="1" x14ac:dyDescent="0.25">
      <c r="A42" s="70" t="s">
        <v>55</v>
      </c>
      <c r="B42" s="113">
        <v>1.1534025374855825E-2</v>
      </c>
      <c r="C42" s="38"/>
      <c r="D42" s="1"/>
      <c r="R42" s="57"/>
      <c r="S42" s="1"/>
    </row>
    <row r="43" spans="1:19" ht="15" customHeight="1" x14ac:dyDescent="0.25">
      <c r="A43" s="70" t="s">
        <v>56</v>
      </c>
      <c r="B43" s="113">
        <v>1.1973720264836516E-2</v>
      </c>
      <c r="C43" s="38"/>
      <c r="D43" s="1"/>
      <c r="R43" s="57"/>
      <c r="S43" s="1"/>
    </row>
    <row r="44" spans="1:19" ht="15" customHeight="1" x14ac:dyDescent="0.25">
      <c r="A44" s="70" t="s">
        <v>108</v>
      </c>
      <c r="B44" s="113">
        <v>0.1779171206994335</v>
      </c>
      <c r="C44" s="38"/>
      <c r="D44" s="1"/>
      <c r="R44" s="57"/>
      <c r="S44" s="1"/>
    </row>
    <row r="45" spans="1:19" ht="15" customHeight="1" x14ac:dyDescent="0.25">
      <c r="A45" s="70" t="s">
        <v>109</v>
      </c>
      <c r="B45" s="113">
        <v>0.15906121954794267</v>
      </c>
      <c r="C45" s="38"/>
      <c r="D45" s="1"/>
      <c r="R45" s="57"/>
      <c r="S45" s="1"/>
    </row>
    <row r="46" spans="1:19" ht="15" customHeight="1" x14ac:dyDescent="0.25">
      <c r="A46" s="70" t="s">
        <v>147</v>
      </c>
      <c r="B46" s="88">
        <f>AVERAGE(B29:B45)</f>
        <v>5.8823529411764705E-2</v>
      </c>
      <c r="C46" s="38"/>
      <c r="D46" s="1"/>
      <c r="R46" s="57"/>
      <c r="S46" s="1"/>
    </row>
  </sheetData>
  <mergeCells count="2">
    <mergeCell ref="A6:A7"/>
    <mergeCell ref="B6:C6"/>
  </mergeCells>
  <pageMargins left="0.23622047244094491" right="0.23622047244094491" top="0.74803149606299213" bottom="0.74803149606299213" header="0.31496062992125984" footer="0.31496062992125984"/>
  <pageSetup scale="63" orientation="landscape" horizontalDpi="90" verticalDpi="9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23"/>
  <sheetViews>
    <sheetView workbookViewId="0">
      <selection sqref="A1:H20"/>
    </sheetView>
  </sheetViews>
  <sheetFormatPr baseColWidth="10" defaultColWidth="10.85546875" defaultRowHeight="15" customHeight="1" x14ac:dyDescent="0.25"/>
  <cols>
    <col min="1" max="1" width="10.85546875" style="1"/>
    <col min="2" max="3" width="10.85546875" style="39"/>
    <col min="4" max="4" width="13" style="39" customWidth="1"/>
    <col min="5" max="9" width="10.85546875" style="39"/>
    <col min="10" max="16384" width="10.85546875" style="1"/>
  </cols>
  <sheetData>
    <row r="1" spans="1:11" ht="15" customHeight="1" x14ac:dyDescent="0.25">
      <c r="A1" s="30" t="s">
        <v>215</v>
      </c>
    </row>
    <row r="2" spans="1:11" ht="15" customHeight="1" x14ac:dyDescent="0.25">
      <c r="A2" s="30" t="s">
        <v>150</v>
      </c>
    </row>
    <row r="3" spans="1:11" ht="15" customHeight="1" x14ac:dyDescent="0.25">
      <c r="A3" s="30" t="s">
        <v>167</v>
      </c>
    </row>
    <row r="5" spans="1:11" ht="15" customHeight="1" x14ac:dyDescent="0.25">
      <c r="A5" s="32" t="s">
        <v>230</v>
      </c>
    </row>
    <row r="6" spans="1:11" s="35" customFormat="1" ht="23.25" customHeight="1" x14ac:dyDescent="0.25">
      <c r="A6" s="375" t="s">
        <v>3</v>
      </c>
      <c r="B6" s="357" t="s">
        <v>110</v>
      </c>
      <c r="C6" s="357"/>
      <c r="D6" s="357" t="s">
        <v>111</v>
      </c>
      <c r="E6" s="357"/>
      <c r="F6" s="357" t="s">
        <v>112</v>
      </c>
      <c r="G6" s="357"/>
      <c r="H6" s="357" t="s">
        <v>6</v>
      </c>
      <c r="I6" s="357"/>
    </row>
    <row r="7" spans="1:11" ht="15" customHeight="1" x14ac:dyDescent="0.25">
      <c r="A7" s="373"/>
      <c r="B7" s="26" t="s">
        <v>4</v>
      </c>
      <c r="C7" s="26" t="s">
        <v>5</v>
      </c>
      <c r="D7" s="26" t="s">
        <v>4</v>
      </c>
      <c r="E7" s="26" t="s">
        <v>5</v>
      </c>
      <c r="F7" s="26" t="s">
        <v>4</v>
      </c>
      <c r="G7" s="26" t="s">
        <v>5</v>
      </c>
      <c r="H7" s="26" t="s">
        <v>4</v>
      </c>
      <c r="I7" s="26" t="s">
        <v>5</v>
      </c>
    </row>
    <row r="8" spans="1:11" ht="15" customHeight="1" x14ac:dyDescent="0.25">
      <c r="A8" s="3" t="s">
        <v>149</v>
      </c>
      <c r="B8" s="6">
        <v>88842</v>
      </c>
      <c r="C8" s="7">
        <f>B8/H8</f>
        <v>0.40397233552048234</v>
      </c>
      <c r="D8" s="6">
        <v>21739</v>
      </c>
      <c r="E8" s="7">
        <f>D8/H8</f>
        <v>9.8849132188376737E-2</v>
      </c>
      <c r="F8" s="6">
        <v>109340</v>
      </c>
      <c r="G8" s="7">
        <f>F8/H8</f>
        <v>0.4971785322911409</v>
      </c>
      <c r="H8" s="6">
        <f>+B8+D8+F8</f>
        <v>219921</v>
      </c>
      <c r="I8" s="8">
        <v>1</v>
      </c>
      <c r="J8" s="71">
        <f>F8+H8</f>
        <v>329261</v>
      </c>
      <c r="K8" s="123">
        <f>H8/J8</f>
        <v>0.66792301548012067</v>
      </c>
    </row>
    <row r="9" spans="1:11" ht="15" customHeight="1" x14ac:dyDescent="0.25">
      <c r="A9" s="3" t="s">
        <v>159</v>
      </c>
      <c r="B9" s="6">
        <v>76727</v>
      </c>
      <c r="C9" s="7">
        <f t="shared" ref="C9:C10" si="0">B9/H9</f>
        <v>0.30581075102532113</v>
      </c>
      <c r="D9" s="6">
        <v>18893</v>
      </c>
      <c r="E9" s="7">
        <f t="shared" ref="E9" si="1">D9/H9</f>
        <v>7.530181708031583E-2</v>
      </c>
      <c r="F9" s="6">
        <v>155277</v>
      </c>
      <c r="G9" s="7">
        <f t="shared" ref="G9:G10" si="2">F9/H9</f>
        <v>0.61888743189436302</v>
      </c>
      <c r="H9" s="6">
        <f t="shared" ref="H9" si="3">+B9+D9+F9</f>
        <v>250897</v>
      </c>
      <c r="I9" s="8">
        <v>1</v>
      </c>
      <c r="J9" s="71">
        <f t="shared" ref="J9:J10" si="4">F9+H9</f>
        <v>406174</v>
      </c>
      <c r="K9" s="123">
        <f t="shared" ref="K9:K11" si="5">H9/J9</f>
        <v>0.61770817432922831</v>
      </c>
    </row>
    <row r="10" spans="1:11" ht="15" customHeight="1" x14ac:dyDescent="0.25">
      <c r="A10" s="3" t="s">
        <v>170</v>
      </c>
      <c r="B10" s="39">
        <v>65443</v>
      </c>
      <c r="C10" s="7">
        <f t="shared" si="0"/>
        <v>0.27559705043818089</v>
      </c>
      <c r="D10" s="39">
        <v>19130</v>
      </c>
      <c r="E10" s="7">
        <f>D10/H10</f>
        <v>8.0561275841303126E-2</v>
      </c>
      <c r="F10" s="39">
        <f>152814+72</f>
        <v>152886</v>
      </c>
      <c r="G10" s="7">
        <f t="shared" si="2"/>
        <v>0.64384167372051593</v>
      </c>
      <c r="H10" s="6">
        <f>+B10+D10+F10</f>
        <v>237459</v>
      </c>
      <c r="I10" s="8">
        <v>1</v>
      </c>
      <c r="J10" s="71">
        <f t="shared" si="4"/>
        <v>390345</v>
      </c>
      <c r="K10" s="123">
        <f t="shared" si="5"/>
        <v>0.60833109172654964</v>
      </c>
    </row>
    <row r="11" spans="1:11" ht="15" customHeight="1" x14ac:dyDescent="0.25">
      <c r="A11" s="3" t="s">
        <v>189</v>
      </c>
      <c r="B11" s="39">
        <v>84240</v>
      </c>
      <c r="C11" s="7">
        <f t="shared" ref="C11" si="6">B11/H11</f>
        <v>0.33334256646868188</v>
      </c>
      <c r="D11" s="39">
        <v>24613</v>
      </c>
      <c r="E11" s="7">
        <f t="shared" ref="E11" si="7">D11/H11</f>
        <v>9.7395068714312277E-2</v>
      </c>
      <c r="F11" s="39">
        <v>143860</v>
      </c>
      <c r="G11" s="7">
        <f t="shared" ref="G11" si="8">F11/H11</f>
        <v>0.56926236481700587</v>
      </c>
      <c r="H11" s="6">
        <f>+B11+D11+F11</f>
        <v>252713</v>
      </c>
      <c r="I11" s="8">
        <v>1</v>
      </c>
      <c r="J11" s="71">
        <f>F11+H11</f>
        <v>396573</v>
      </c>
      <c r="K11" s="123">
        <f t="shared" si="5"/>
        <v>0.63724207144712319</v>
      </c>
    </row>
    <row r="13" spans="1:11" ht="48" customHeight="1" x14ac:dyDescent="0.25">
      <c r="A13" s="89" t="s">
        <v>3</v>
      </c>
      <c r="B13" s="80" t="s">
        <v>110</v>
      </c>
      <c r="C13" s="80" t="s">
        <v>111</v>
      </c>
      <c r="D13" s="80" t="s">
        <v>112</v>
      </c>
      <c r="F13" s="21"/>
      <c r="G13" s="21"/>
    </row>
    <row r="14" spans="1:11" ht="15" customHeight="1" x14ac:dyDescent="0.25">
      <c r="A14" s="70">
        <v>2020</v>
      </c>
      <c r="B14" s="75">
        <f>B8</f>
        <v>88842</v>
      </c>
      <c r="C14" s="75">
        <f>D8</f>
        <v>21739</v>
      </c>
      <c r="D14" s="75">
        <f>F8</f>
        <v>109340</v>
      </c>
      <c r="E14" s="56">
        <f t="shared" ref="E14:E16" si="9">SUM(B14:D14)</f>
        <v>219921</v>
      </c>
      <c r="F14" s="18"/>
      <c r="G14" s="20"/>
    </row>
    <row r="15" spans="1:11" ht="15" customHeight="1" x14ac:dyDescent="0.25">
      <c r="A15" s="70">
        <v>2021</v>
      </c>
      <c r="B15" s="75">
        <f t="shared" ref="B15:B17" si="10">B9</f>
        <v>76727</v>
      </c>
      <c r="C15" s="75">
        <f>D9</f>
        <v>18893</v>
      </c>
      <c r="D15" s="75">
        <f t="shared" ref="D15:D16" si="11">F9</f>
        <v>155277</v>
      </c>
      <c r="E15" s="56">
        <f t="shared" si="9"/>
        <v>250897</v>
      </c>
      <c r="F15" s="18"/>
      <c r="G15" s="20"/>
    </row>
    <row r="16" spans="1:11" ht="15" customHeight="1" x14ac:dyDescent="0.25">
      <c r="A16" s="70">
        <v>2022</v>
      </c>
      <c r="B16" s="75">
        <f t="shared" si="10"/>
        <v>65443</v>
      </c>
      <c r="C16" s="75">
        <f>D10</f>
        <v>19130</v>
      </c>
      <c r="D16" s="75">
        <f t="shared" si="11"/>
        <v>152886</v>
      </c>
      <c r="E16" s="56">
        <f t="shared" si="9"/>
        <v>237459</v>
      </c>
    </row>
    <row r="17" spans="1:5" ht="15" customHeight="1" x14ac:dyDescent="0.25">
      <c r="A17" s="70">
        <v>2023</v>
      </c>
      <c r="B17" s="75">
        <f t="shared" si="10"/>
        <v>84240</v>
      </c>
      <c r="C17" s="75">
        <f>D11</f>
        <v>24613</v>
      </c>
      <c r="D17" s="75">
        <f t="shared" ref="D17" si="12">F11</f>
        <v>143860</v>
      </c>
      <c r="E17" s="56">
        <f>SUM(B17:D17)</f>
        <v>252713</v>
      </c>
    </row>
    <row r="18" spans="1:5" ht="15" customHeight="1" x14ac:dyDescent="0.25">
      <c r="A18" s="24"/>
    </row>
    <row r="19" spans="1:5" ht="44.25" customHeight="1" x14ac:dyDescent="0.25">
      <c r="A19" s="82" t="s">
        <v>3</v>
      </c>
      <c r="B19" s="83" t="s">
        <v>110</v>
      </c>
      <c r="C19" s="83" t="s">
        <v>111</v>
      </c>
      <c r="D19" s="83" t="s">
        <v>112</v>
      </c>
      <c r="E19" s="93" t="s">
        <v>146</v>
      </c>
    </row>
    <row r="20" spans="1:5" ht="15" customHeight="1" x14ac:dyDescent="0.25">
      <c r="A20" s="70">
        <v>2020</v>
      </c>
      <c r="B20" s="79">
        <f>C8</f>
        <v>0.40397233552048234</v>
      </c>
      <c r="C20" s="79">
        <f>E8</f>
        <v>9.8849132188376737E-2</v>
      </c>
      <c r="D20" s="79">
        <f>G8</f>
        <v>0.4971785322911409</v>
      </c>
      <c r="E20" s="93">
        <v>1</v>
      </c>
    </row>
    <row r="21" spans="1:5" ht="15" customHeight="1" x14ac:dyDescent="0.25">
      <c r="A21" s="70">
        <v>2021</v>
      </c>
      <c r="B21" s="79">
        <f t="shared" ref="B21:B22" si="13">C9</f>
        <v>0.30581075102532113</v>
      </c>
      <c r="C21" s="79">
        <f>E9</f>
        <v>7.530181708031583E-2</v>
      </c>
      <c r="D21" s="79">
        <f t="shared" ref="D21:D22" si="14">G9</f>
        <v>0.61888743189436302</v>
      </c>
      <c r="E21" s="93">
        <v>2</v>
      </c>
    </row>
    <row r="22" spans="1:5" ht="15" customHeight="1" x14ac:dyDescent="0.25">
      <c r="A22" s="70">
        <v>2022</v>
      </c>
      <c r="B22" s="79">
        <f t="shared" si="13"/>
        <v>0.27559705043818089</v>
      </c>
      <c r="C22" s="79">
        <f>E10</f>
        <v>8.0561275841303126E-2</v>
      </c>
      <c r="D22" s="79">
        <f t="shared" si="14"/>
        <v>0.64384167372051593</v>
      </c>
      <c r="E22" s="93">
        <v>3</v>
      </c>
    </row>
    <row r="23" spans="1:5" ht="15" customHeight="1" x14ac:dyDescent="0.25">
      <c r="A23" s="70">
        <v>2023</v>
      </c>
      <c r="B23" s="79">
        <f t="shared" ref="B23" si="15">C11</f>
        <v>0.33334256646868188</v>
      </c>
      <c r="C23" s="79">
        <f>E11</f>
        <v>9.7395068714312277E-2</v>
      </c>
      <c r="D23" s="79">
        <f t="shared" ref="D23" si="16">G11</f>
        <v>0.56926236481700587</v>
      </c>
      <c r="E23" s="93">
        <v>4</v>
      </c>
    </row>
  </sheetData>
  <mergeCells count="5">
    <mergeCell ref="A6:A7"/>
    <mergeCell ref="B6:C6"/>
    <mergeCell ref="D6:E6"/>
    <mergeCell ref="F6:G6"/>
    <mergeCell ref="H6:I6"/>
  </mergeCells>
  <phoneticPr fontId="16" type="noConversion"/>
  <pageMargins left="0.70866141732283472" right="0.70866141732283472" top="0.74803149606299213" bottom="0.74803149606299213" header="0.31496062992125984" footer="0.31496062992125984"/>
  <pageSetup scale="74" orientation="landscape" horizontalDpi="90" verticalDpi="90" r:id="rId1"/>
  <ignoredErrors>
    <ignoredError sqref="D14:D16 D20:D22" formula="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B16"/>
  <sheetViews>
    <sheetView workbookViewId="0">
      <selection sqref="A1:H20"/>
    </sheetView>
  </sheetViews>
  <sheetFormatPr baseColWidth="10" defaultColWidth="10.85546875" defaultRowHeight="15" customHeight="1" x14ac:dyDescent="0.25"/>
  <cols>
    <col min="1" max="1" width="10.85546875" style="1"/>
    <col min="2" max="2" width="15.28515625" style="39" customWidth="1"/>
    <col min="3" max="16384" width="10.85546875" style="1"/>
  </cols>
  <sheetData>
    <row r="1" spans="1:2" ht="15" customHeight="1" x14ac:dyDescent="0.25">
      <c r="A1" s="30" t="s">
        <v>215</v>
      </c>
    </row>
    <row r="2" spans="1:2" ht="15" customHeight="1" x14ac:dyDescent="0.25">
      <c r="A2" s="30" t="s">
        <v>151</v>
      </c>
    </row>
    <row r="3" spans="1:2" ht="15" customHeight="1" x14ac:dyDescent="0.25">
      <c r="A3" s="30" t="s">
        <v>167</v>
      </c>
    </row>
    <row r="5" spans="1:2" ht="15" customHeight="1" x14ac:dyDescent="0.25">
      <c r="A5" s="32" t="s">
        <v>224</v>
      </c>
    </row>
    <row r="6" spans="1:2" ht="26.25" customHeight="1" x14ac:dyDescent="0.25">
      <c r="A6" s="29" t="s">
        <v>3</v>
      </c>
      <c r="B6" s="27" t="s">
        <v>144</v>
      </c>
    </row>
    <row r="7" spans="1:2" ht="26.25" customHeight="1" x14ac:dyDescent="0.25">
      <c r="A7" s="3" t="s">
        <v>149</v>
      </c>
      <c r="B7" s="6">
        <v>625645</v>
      </c>
    </row>
    <row r="8" spans="1:2" ht="15" customHeight="1" x14ac:dyDescent="0.25">
      <c r="A8" s="3" t="s">
        <v>159</v>
      </c>
      <c r="B8" s="6">
        <v>842156</v>
      </c>
    </row>
    <row r="9" spans="1:2" ht="15" customHeight="1" x14ac:dyDescent="0.25">
      <c r="A9" s="3" t="s">
        <v>170</v>
      </c>
      <c r="B9" s="6">
        <v>786122</v>
      </c>
    </row>
    <row r="10" spans="1:2" ht="15" customHeight="1" x14ac:dyDescent="0.25">
      <c r="A10" s="3" t="s">
        <v>189</v>
      </c>
      <c r="B10" s="6">
        <v>804005</v>
      </c>
    </row>
    <row r="12" spans="1:2" ht="36" customHeight="1" x14ac:dyDescent="0.25">
      <c r="A12" s="24" t="s">
        <v>3</v>
      </c>
      <c r="B12" s="21" t="s">
        <v>144</v>
      </c>
    </row>
    <row r="13" spans="1:2" ht="15" customHeight="1" x14ac:dyDescent="0.25">
      <c r="A13" s="3" t="s">
        <v>149</v>
      </c>
      <c r="B13" s="6">
        <v>625645</v>
      </c>
    </row>
    <row r="14" spans="1:2" ht="15" customHeight="1" x14ac:dyDescent="0.25">
      <c r="A14" s="3" t="s">
        <v>159</v>
      </c>
      <c r="B14" s="6">
        <v>842156</v>
      </c>
    </row>
    <row r="15" spans="1:2" ht="15" customHeight="1" x14ac:dyDescent="0.25">
      <c r="A15" s="3" t="s">
        <v>170</v>
      </c>
      <c r="B15" s="6">
        <v>786122</v>
      </c>
    </row>
    <row r="16" spans="1:2" ht="15" customHeight="1" x14ac:dyDescent="0.25">
      <c r="A16" s="3" t="s">
        <v>189</v>
      </c>
      <c r="B16" s="6">
        <v>804805</v>
      </c>
    </row>
  </sheetData>
  <phoneticPr fontId="16" type="noConversion"/>
  <pageMargins left="0.70866141732283472" right="0.70866141732283472" top="0.74803149606299213" bottom="0.74803149606299213" header="0.31496062992125984" footer="0.31496062992125984"/>
  <pageSetup scale="99" orientation="landscape" horizontalDpi="90" verticalDpi="9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6"/>
  <sheetViews>
    <sheetView workbookViewId="0">
      <selection sqref="A1:H20"/>
    </sheetView>
  </sheetViews>
  <sheetFormatPr baseColWidth="10" defaultColWidth="10.85546875" defaultRowHeight="15" customHeight="1" x14ac:dyDescent="0.25"/>
  <cols>
    <col min="1" max="1" width="10.85546875" style="1"/>
    <col min="2" max="2" width="17.42578125" style="39" customWidth="1"/>
    <col min="3" max="16384" width="10.85546875" style="1"/>
  </cols>
  <sheetData>
    <row r="1" spans="1:4" ht="15" customHeight="1" x14ac:dyDescent="0.25">
      <c r="A1" s="30" t="s">
        <v>209</v>
      </c>
    </row>
    <row r="2" spans="1:4" ht="15" customHeight="1" x14ac:dyDescent="0.25">
      <c r="A2" s="30" t="s">
        <v>151</v>
      </c>
    </row>
    <row r="3" spans="1:4" ht="15" customHeight="1" x14ac:dyDescent="0.25">
      <c r="A3" s="30" t="s">
        <v>167</v>
      </c>
    </row>
    <row r="5" spans="1:4" ht="15" customHeight="1" x14ac:dyDescent="0.25">
      <c r="A5" s="32" t="s">
        <v>208</v>
      </c>
    </row>
    <row r="6" spans="1:4" ht="27" customHeight="1" x14ac:dyDescent="0.25">
      <c r="A6" s="85" t="s">
        <v>3</v>
      </c>
      <c r="B6" s="86" t="s">
        <v>113</v>
      </c>
      <c r="C6" s="87"/>
    </row>
    <row r="7" spans="1:4" ht="15" customHeight="1" x14ac:dyDescent="0.25">
      <c r="A7" s="70" t="s">
        <v>149</v>
      </c>
      <c r="B7" s="71">
        <v>4595</v>
      </c>
      <c r="C7" s="71">
        <v>232738</v>
      </c>
    </row>
    <row r="8" spans="1:4" ht="15" customHeight="1" x14ac:dyDescent="0.25">
      <c r="A8" s="70" t="s">
        <v>159</v>
      </c>
      <c r="B8" s="71">
        <v>6797</v>
      </c>
      <c r="C8" s="71">
        <v>400455</v>
      </c>
    </row>
    <row r="9" spans="1:4" ht="15" customHeight="1" x14ac:dyDescent="0.25">
      <c r="A9" s="70" t="s">
        <v>170</v>
      </c>
      <c r="B9" s="72">
        <v>8492</v>
      </c>
      <c r="C9" s="71">
        <v>330375</v>
      </c>
    </row>
    <row r="10" spans="1:4" ht="15" customHeight="1" x14ac:dyDescent="0.25">
      <c r="A10" s="70" t="s">
        <v>189</v>
      </c>
      <c r="B10" s="72">
        <v>14197</v>
      </c>
      <c r="C10" s="71">
        <v>373403</v>
      </c>
      <c r="D10" s="123"/>
    </row>
    <row r="12" spans="1:4" ht="28.5" customHeight="1" x14ac:dyDescent="0.25">
      <c r="A12" s="82" t="s">
        <v>3</v>
      </c>
      <c r="B12" s="83" t="s">
        <v>113</v>
      </c>
    </row>
    <row r="13" spans="1:4" ht="15" customHeight="1" x14ac:dyDescent="0.25">
      <c r="A13" s="70">
        <v>2020</v>
      </c>
      <c r="B13" s="88">
        <f>B7/C7</f>
        <v>1.9743230585465201E-2</v>
      </c>
    </row>
    <row r="14" spans="1:4" ht="15" customHeight="1" x14ac:dyDescent="0.25">
      <c r="A14" s="70">
        <v>2021</v>
      </c>
      <c r="B14" s="88">
        <f t="shared" ref="B14:B15" si="0">B8/C8</f>
        <v>1.6973192992970496E-2</v>
      </c>
    </row>
    <row r="15" spans="1:4" ht="15" customHeight="1" x14ac:dyDescent="0.25">
      <c r="A15" s="70">
        <v>2022</v>
      </c>
      <c r="B15" s="88">
        <f t="shared" si="0"/>
        <v>2.5704124101399925E-2</v>
      </c>
    </row>
    <row r="16" spans="1:4" ht="15" customHeight="1" x14ac:dyDescent="0.25">
      <c r="A16" s="70">
        <v>2023</v>
      </c>
      <c r="B16" s="88">
        <f>B10/C10</f>
        <v>3.8020583658942217E-2</v>
      </c>
    </row>
  </sheetData>
  <phoneticPr fontId="16" type="noConversion"/>
  <pageMargins left="0.70866141732283472" right="0.70866141732283472" top="0.74803149606299213" bottom="0.74803149606299213" header="0.31496062992125984" footer="0.31496062992125984"/>
  <pageSetup orientation="landscape" horizontalDpi="90" verticalDpi="90"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C17"/>
  <sheetViews>
    <sheetView workbookViewId="0">
      <selection sqref="A1:H20"/>
    </sheetView>
  </sheetViews>
  <sheetFormatPr baseColWidth="10" defaultColWidth="10.85546875" defaultRowHeight="15" customHeight="1" x14ac:dyDescent="0.25"/>
  <cols>
    <col min="1" max="1" width="10.85546875" style="1"/>
    <col min="2" max="2" width="29.28515625" style="39" customWidth="1"/>
    <col min="3" max="16384" width="10.85546875" style="1"/>
  </cols>
  <sheetData>
    <row r="1" spans="1:3" ht="15" customHeight="1" x14ac:dyDescent="0.25">
      <c r="A1" s="30" t="s">
        <v>215</v>
      </c>
    </row>
    <row r="2" spans="1:3" ht="15" customHeight="1" x14ac:dyDescent="0.25">
      <c r="A2" s="30" t="s">
        <v>151</v>
      </c>
    </row>
    <row r="3" spans="1:3" ht="15" customHeight="1" x14ac:dyDescent="0.25">
      <c r="A3" s="30" t="s">
        <v>167</v>
      </c>
    </row>
    <row r="5" spans="1:3" ht="15" customHeight="1" x14ac:dyDescent="0.25">
      <c r="A5" s="32" t="s">
        <v>225</v>
      </c>
    </row>
    <row r="6" spans="1:3" ht="15" customHeight="1" x14ac:dyDescent="0.25">
      <c r="A6" s="32"/>
    </row>
    <row r="7" spans="1:3" ht="30.75" customHeight="1" x14ac:dyDescent="0.25">
      <c r="A7" s="29" t="s">
        <v>3</v>
      </c>
      <c r="B7" s="69" t="s">
        <v>142</v>
      </c>
      <c r="C7" s="1" t="s">
        <v>231</v>
      </c>
    </row>
    <row r="8" spans="1:3" ht="15" customHeight="1" x14ac:dyDescent="0.25">
      <c r="A8" s="70" t="s">
        <v>149</v>
      </c>
      <c r="B8" s="71">
        <v>207199</v>
      </c>
      <c r="C8" s="71">
        <v>359100</v>
      </c>
    </row>
    <row r="9" spans="1:3" ht="15" customHeight="1" x14ac:dyDescent="0.25">
      <c r="A9" s="70" t="s">
        <v>159</v>
      </c>
      <c r="B9" s="71">
        <v>198066</v>
      </c>
      <c r="C9" s="71">
        <v>310723</v>
      </c>
    </row>
    <row r="10" spans="1:3" ht="15" customHeight="1" x14ac:dyDescent="0.25">
      <c r="A10" s="70" t="s">
        <v>170</v>
      </c>
      <c r="B10" s="71">
        <v>154141</v>
      </c>
      <c r="C10" s="71">
        <v>267473</v>
      </c>
    </row>
    <row r="11" spans="1:3" ht="15" customHeight="1" x14ac:dyDescent="0.25">
      <c r="A11" s="70" t="s">
        <v>189</v>
      </c>
      <c r="B11" s="71">
        <v>161815</v>
      </c>
      <c r="C11" s="71">
        <v>283183</v>
      </c>
    </row>
    <row r="13" spans="1:3" ht="37.5" customHeight="1" x14ac:dyDescent="0.25">
      <c r="A13" s="82" t="s">
        <v>3</v>
      </c>
      <c r="B13" s="83" t="s">
        <v>142</v>
      </c>
    </row>
    <row r="14" spans="1:3" ht="15" customHeight="1" x14ac:dyDescent="0.25">
      <c r="A14" s="70">
        <v>2020</v>
      </c>
      <c r="B14" s="84">
        <f>B8/C8</f>
        <v>0.57699526594263439</v>
      </c>
    </row>
    <row r="15" spans="1:3" ht="15" customHeight="1" x14ac:dyDescent="0.25">
      <c r="A15" s="70">
        <v>2021</v>
      </c>
      <c r="B15" s="84">
        <f t="shared" ref="B15:B17" si="0">B9/C9</f>
        <v>0.63743591559041335</v>
      </c>
    </row>
    <row r="16" spans="1:3" ht="15" customHeight="1" x14ac:dyDescent="0.25">
      <c r="A16" s="70">
        <v>2022</v>
      </c>
      <c r="B16" s="84">
        <f t="shared" si="0"/>
        <v>0.57628620458887436</v>
      </c>
    </row>
    <row r="17" spans="1:2" ht="15" customHeight="1" x14ac:dyDescent="0.25">
      <c r="A17" s="70">
        <v>2023</v>
      </c>
      <c r="B17" s="84">
        <f t="shared" si="0"/>
        <v>0.57141495075622473</v>
      </c>
    </row>
  </sheetData>
  <phoneticPr fontId="16" type="noConversion"/>
  <pageMargins left="0.70866141732283472" right="0.70866141732283472" top="0.74803149606299213" bottom="0.74803149606299213" header="0.31496062992125984" footer="0.31496062992125984"/>
  <pageSetup scale="88" orientation="landscape" horizontalDpi="90" verticalDpi="9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A48"/>
  <sheetViews>
    <sheetView workbookViewId="0">
      <selection sqref="A1:H20"/>
    </sheetView>
  </sheetViews>
  <sheetFormatPr baseColWidth="10" defaultColWidth="10.85546875" defaultRowHeight="15" customHeight="1" x14ac:dyDescent="0.25"/>
  <cols>
    <col min="1" max="1" width="29.42578125" style="58" customWidth="1"/>
    <col min="2" max="2" width="10.85546875" style="39"/>
    <col min="3" max="3" width="12.140625" style="39" bestFit="1" customWidth="1"/>
    <col min="4" max="4" width="5.7109375" style="39" bestFit="1" customWidth="1"/>
    <col min="5" max="5" width="12.140625" style="39" bestFit="1" customWidth="1"/>
    <col min="6" max="13" width="10.85546875" style="1"/>
    <col min="14" max="24" width="10.85546875" style="2"/>
    <col min="25" max="16384" width="10.85546875" style="1"/>
  </cols>
  <sheetData>
    <row r="1" spans="1:27" ht="15" customHeight="1" x14ac:dyDescent="0.25">
      <c r="A1" s="48" t="s">
        <v>174</v>
      </c>
      <c r="F1" s="39"/>
      <c r="G1" s="39"/>
      <c r="N1" s="1"/>
      <c r="O1" s="1"/>
      <c r="P1" s="1"/>
      <c r="Y1" s="2"/>
      <c r="Z1" s="2"/>
      <c r="AA1" s="2"/>
    </row>
    <row r="2" spans="1:27" ht="15" customHeight="1" x14ac:dyDescent="0.25">
      <c r="A2" s="48" t="s">
        <v>155</v>
      </c>
      <c r="F2" s="39"/>
      <c r="G2" s="39"/>
      <c r="N2" s="1"/>
      <c r="O2" s="1"/>
      <c r="P2" s="1"/>
      <c r="Y2" s="2"/>
      <c r="Z2" s="2"/>
      <c r="AA2" s="2"/>
    </row>
    <row r="3" spans="1:27" ht="15" customHeight="1" x14ac:dyDescent="0.25">
      <c r="A3" s="48" t="s">
        <v>216</v>
      </c>
      <c r="F3" s="39"/>
      <c r="G3" s="39"/>
      <c r="N3" s="1"/>
      <c r="O3" s="1"/>
      <c r="P3" s="1"/>
      <c r="Y3" s="2"/>
      <c r="Z3" s="2"/>
      <c r="AA3" s="2"/>
    </row>
    <row r="4" spans="1:27" ht="15" customHeight="1" x14ac:dyDescent="0.25">
      <c r="F4" s="39"/>
      <c r="G4" s="39"/>
      <c r="N4" s="1"/>
      <c r="O4" s="1"/>
      <c r="P4" s="1"/>
      <c r="Y4" s="2"/>
      <c r="Z4" s="2"/>
      <c r="AA4" s="2"/>
    </row>
    <row r="5" spans="1:27" ht="15" customHeight="1" x14ac:dyDescent="0.25">
      <c r="A5" s="50" t="s">
        <v>188</v>
      </c>
      <c r="F5" s="39"/>
      <c r="G5" s="39"/>
      <c r="N5" s="1"/>
      <c r="O5" s="1"/>
      <c r="P5" s="1"/>
      <c r="Y5" s="2"/>
      <c r="Z5" s="2"/>
      <c r="AA5" s="2"/>
    </row>
    <row r="6" spans="1:27" ht="15" customHeight="1" x14ac:dyDescent="0.25">
      <c r="A6" s="50"/>
      <c r="B6" s="39">
        <v>2022</v>
      </c>
      <c r="D6" s="39">
        <v>2023</v>
      </c>
      <c r="F6" s="39"/>
      <c r="G6" s="39"/>
      <c r="N6" s="1"/>
      <c r="O6" s="1"/>
      <c r="P6" s="1"/>
      <c r="Y6" s="2"/>
      <c r="Z6" s="2"/>
      <c r="AA6" s="2"/>
    </row>
    <row r="7" spans="1:27" ht="15" customHeight="1" x14ac:dyDescent="0.25">
      <c r="A7" s="66" t="s">
        <v>114</v>
      </c>
      <c r="B7" s="5" t="s">
        <v>4</v>
      </c>
      <c r="C7" s="5" t="s">
        <v>115</v>
      </c>
      <c r="D7" s="5" t="s">
        <v>4</v>
      </c>
      <c r="E7" s="5" t="s">
        <v>115</v>
      </c>
      <c r="N7" s="1"/>
      <c r="O7" s="1"/>
      <c r="P7" s="1"/>
      <c r="Y7" s="2"/>
      <c r="Z7" s="2"/>
      <c r="AA7" s="2"/>
    </row>
    <row r="8" spans="1:27" ht="15" customHeight="1" x14ac:dyDescent="0.25">
      <c r="A8" s="67" t="s">
        <v>162</v>
      </c>
      <c r="B8" s="12">
        <v>3</v>
      </c>
      <c r="C8" s="53">
        <v>8700000</v>
      </c>
      <c r="E8" s="53"/>
      <c r="N8" s="1"/>
      <c r="O8" s="1"/>
      <c r="Y8" s="2"/>
      <c r="Z8" s="2"/>
    </row>
    <row r="9" spans="1:27" ht="15" customHeight="1" x14ac:dyDescent="0.25">
      <c r="A9" s="67" t="s">
        <v>116</v>
      </c>
      <c r="B9" s="12">
        <v>31</v>
      </c>
      <c r="C9" s="53">
        <v>11292500</v>
      </c>
      <c r="D9" s="39">
        <v>47</v>
      </c>
      <c r="E9" s="53">
        <v>16950000</v>
      </c>
      <c r="N9" s="1"/>
      <c r="O9" s="1"/>
      <c r="Y9" s="2"/>
      <c r="Z9" s="2"/>
    </row>
    <row r="10" spans="1:27" ht="15" customHeight="1" x14ac:dyDescent="0.25">
      <c r="A10" s="68" t="s">
        <v>193</v>
      </c>
      <c r="B10" s="12"/>
      <c r="C10" s="53"/>
      <c r="D10" s="39">
        <v>1</v>
      </c>
      <c r="E10" s="53">
        <v>129000</v>
      </c>
      <c r="N10" s="1"/>
      <c r="O10" s="1"/>
      <c r="Y10" s="2"/>
      <c r="Z10" s="2"/>
    </row>
    <row r="11" spans="1:27" ht="15" customHeight="1" x14ac:dyDescent="0.25">
      <c r="A11" s="67" t="s">
        <v>117</v>
      </c>
      <c r="B11" s="12">
        <v>9080</v>
      </c>
      <c r="C11" s="53">
        <v>720330170</v>
      </c>
      <c r="D11" s="39">
        <v>10316</v>
      </c>
      <c r="E11" s="53">
        <v>851548305</v>
      </c>
      <c r="N11" s="1"/>
      <c r="O11" s="1"/>
      <c r="Y11" s="2"/>
      <c r="Z11" s="2"/>
    </row>
    <row r="12" spans="1:27" ht="15" customHeight="1" x14ac:dyDescent="0.25">
      <c r="A12" s="67" t="s">
        <v>118</v>
      </c>
      <c r="B12" s="12">
        <v>32</v>
      </c>
      <c r="C12" s="53">
        <v>11082000</v>
      </c>
      <c r="D12" s="39">
        <v>17</v>
      </c>
      <c r="E12" s="53">
        <v>6650000</v>
      </c>
      <c r="N12" s="1"/>
      <c r="O12" s="1"/>
      <c r="Y12" s="2"/>
      <c r="Z12" s="2"/>
    </row>
    <row r="13" spans="1:27" ht="15" customHeight="1" x14ac:dyDescent="0.25">
      <c r="A13" s="67" t="s">
        <v>119</v>
      </c>
      <c r="B13" s="12">
        <v>5</v>
      </c>
      <c r="C13" s="53">
        <v>1002222</v>
      </c>
      <c r="D13" s="39">
        <v>9</v>
      </c>
      <c r="E13" s="53">
        <v>5280000</v>
      </c>
      <c r="N13" s="1"/>
      <c r="O13" s="1"/>
      <c r="Y13" s="2"/>
      <c r="Z13" s="2"/>
    </row>
    <row r="14" spans="1:27" ht="15" customHeight="1" x14ac:dyDescent="0.25">
      <c r="A14" s="67" t="s">
        <v>156</v>
      </c>
      <c r="B14" s="12">
        <v>1</v>
      </c>
      <c r="C14" s="53">
        <v>250000</v>
      </c>
      <c r="D14" s="39">
        <v>3</v>
      </c>
      <c r="E14" s="53">
        <v>1040000</v>
      </c>
      <c r="N14" s="1"/>
      <c r="O14" s="1"/>
      <c r="Y14" s="2"/>
      <c r="Z14" s="2"/>
    </row>
    <row r="15" spans="1:27" ht="15" customHeight="1" x14ac:dyDescent="0.25">
      <c r="A15" s="67" t="s">
        <v>120</v>
      </c>
      <c r="B15" s="12">
        <v>4</v>
      </c>
      <c r="C15" s="53">
        <v>1240000</v>
      </c>
      <c r="D15" s="39">
        <v>5</v>
      </c>
      <c r="E15" s="53">
        <v>1650000</v>
      </c>
      <c r="N15" s="1"/>
      <c r="O15" s="1"/>
      <c r="Y15" s="2"/>
      <c r="Z15" s="2"/>
    </row>
    <row r="16" spans="1:27" ht="15" customHeight="1" x14ac:dyDescent="0.25">
      <c r="A16" s="67" t="s">
        <v>175</v>
      </c>
      <c r="B16" s="12">
        <v>1</v>
      </c>
      <c r="C16" s="53">
        <v>100000</v>
      </c>
      <c r="D16" s="4">
        <v>1</v>
      </c>
      <c r="E16" s="53">
        <v>800000</v>
      </c>
      <c r="F16" s="39"/>
      <c r="N16" s="1"/>
      <c r="O16" s="1"/>
      <c r="Y16" s="2"/>
      <c r="Z16" s="2"/>
    </row>
    <row r="17" spans="1:27" ht="15" customHeight="1" x14ac:dyDescent="0.25">
      <c r="A17" s="67" t="s">
        <v>163</v>
      </c>
      <c r="B17" s="12">
        <v>2</v>
      </c>
      <c r="C17" s="53">
        <v>702000</v>
      </c>
      <c r="D17" s="4"/>
      <c r="E17" s="53"/>
      <c r="F17" s="39"/>
      <c r="N17" s="1"/>
      <c r="O17" s="1"/>
      <c r="Y17" s="2"/>
      <c r="Z17" s="2"/>
    </row>
    <row r="18" spans="1:27" ht="15" customHeight="1" x14ac:dyDescent="0.25">
      <c r="A18" s="67" t="s">
        <v>121</v>
      </c>
      <c r="B18" s="12">
        <v>2</v>
      </c>
      <c r="C18" s="53">
        <v>600000</v>
      </c>
      <c r="D18" s="4">
        <v>5</v>
      </c>
      <c r="E18" s="53">
        <v>1290000</v>
      </c>
      <c r="F18" s="39"/>
      <c r="N18" s="1"/>
      <c r="O18" s="1"/>
      <c r="Y18" s="2"/>
      <c r="Z18" s="2"/>
    </row>
    <row r="19" spans="1:27" ht="15" customHeight="1" x14ac:dyDescent="0.25">
      <c r="A19" s="67" t="s">
        <v>122</v>
      </c>
      <c r="B19" s="12">
        <v>4</v>
      </c>
      <c r="C19" s="53">
        <v>9900000</v>
      </c>
      <c r="D19" s="4">
        <v>1</v>
      </c>
      <c r="E19" s="53">
        <v>2500000</v>
      </c>
      <c r="F19" s="39"/>
      <c r="N19" s="1"/>
      <c r="O19" s="1"/>
      <c r="Y19" s="2"/>
      <c r="Z19" s="2"/>
    </row>
    <row r="20" spans="1:27" ht="15" customHeight="1" x14ac:dyDescent="0.25">
      <c r="A20" s="67" t="s">
        <v>176</v>
      </c>
      <c r="B20" s="12">
        <v>2</v>
      </c>
      <c r="C20" s="53">
        <v>478111</v>
      </c>
      <c r="D20" s="39">
        <v>1</v>
      </c>
      <c r="E20" s="53">
        <v>412978</v>
      </c>
      <c r="F20" s="39"/>
      <c r="N20" s="1"/>
      <c r="O20" s="1"/>
      <c r="Y20" s="2"/>
      <c r="Z20" s="2"/>
    </row>
    <row r="21" spans="1:27" ht="15" customHeight="1" x14ac:dyDescent="0.25">
      <c r="A21" s="67" t="s">
        <v>123</v>
      </c>
      <c r="B21" s="12">
        <v>19</v>
      </c>
      <c r="C21" s="53">
        <v>2128000</v>
      </c>
      <c r="D21" s="39">
        <v>14</v>
      </c>
      <c r="E21" s="53">
        <v>1574500</v>
      </c>
      <c r="F21" s="39"/>
      <c r="N21" s="1"/>
      <c r="O21" s="1"/>
      <c r="Y21" s="2"/>
      <c r="Z21" s="2"/>
    </row>
    <row r="22" spans="1:27" ht="15" customHeight="1" x14ac:dyDescent="0.25">
      <c r="A22" s="67" t="s">
        <v>164</v>
      </c>
      <c r="B22" s="12">
        <v>2</v>
      </c>
      <c r="C22" s="53">
        <v>172500</v>
      </c>
      <c r="D22" s="39">
        <v>2</v>
      </c>
      <c r="E22" s="53">
        <v>290000</v>
      </c>
      <c r="F22" s="39"/>
      <c r="N22" s="1"/>
      <c r="O22" s="1"/>
      <c r="Y22" s="2"/>
      <c r="Z22" s="2"/>
    </row>
    <row r="23" spans="1:27" ht="15" customHeight="1" x14ac:dyDescent="0.25">
      <c r="A23" s="67" t="s">
        <v>157</v>
      </c>
      <c r="B23" s="12">
        <v>1</v>
      </c>
      <c r="C23" s="53">
        <v>650000</v>
      </c>
      <c r="E23" s="53"/>
      <c r="F23" s="39"/>
      <c r="N23" s="1"/>
      <c r="O23" s="1"/>
      <c r="Y23" s="2"/>
      <c r="Z23" s="2"/>
    </row>
    <row r="24" spans="1:27" ht="15" customHeight="1" x14ac:dyDescent="0.25">
      <c r="A24" s="68" t="s">
        <v>194</v>
      </c>
      <c r="B24" s="12"/>
      <c r="C24" s="53"/>
      <c r="D24" s="39">
        <v>1</v>
      </c>
      <c r="E24" s="53">
        <v>105000</v>
      </c>
      <c r="F24" s="39"/>
      <c r="N24" s="1"/>
      <c r="O24" s="1"/>
      <c r="Y24" s="2"/>
      <c r="Z24" s="2"/>
    </row>
    <row r="25" spans="1:27" ht="15" customHeight="1" x14ac:dyDescent="0.25">
      <c r="A25" s="67" t="s">
        <v>124</v>
      </c>
      <c r="B25" s="12">
        <v>4</v>
      </c>
      <c r="C25" s="53">
        <v>911000</v>
      </c>
      <c r="D25" s="39">
        <v>17</v>
      </c>
      <c r="E25" s="53">
        <v>5180000</v>
      </c>
      <c r="F25" s="39"/>
      <c r="N25" s="1"/>
      <c r="O25" s="1"/>
      <c r="Y25" s="2"/>
      <c r="Z25" s="2"/>
    </row>
    <row r="26" spans="1:27" ht="15" customHeight="1" x14ac:dyDescent="0.25">
      <c r="A26" s="67" t="s">
        <v>177</v>
      </c>
      <c r="B26" s="12">
        <v>1</v>
      </c>
      <c r="C26" s="53">
        <v>500000</v>
      </c>
      <c r="E26" s="53"/>
      <c r="F26" s="39"/>
      <c r="H26" s="2" t="s">
        <v>114</v>
      </c>
      <c r="I26" s="54">
        <v>2022</v>
      </c>
      <c r="J26" s="54">
        <v>2023</v>
      </c>
      <c r="K26" s="23" t="s">
        <v>146</v>
      </c>
      <c r="N26" s="1"/>
      <c r="O26" s="1"/>
      <c r="P26" s="1"/>
      <c r="Y26" s="2"/>
      <c r="Z26" s="2"/>
      <c r="AA26" s="2"/>
    </row>
    <row r="27" spans="1:27" ht="15" customHeight="1" x14ac:dyDescent="0.25">
      <c r="A27" s="68" t="s">
        <v>195</v>
      </c>
      <c r="B27" s="12"/>
      <c r="C27" s="53"/>
      <c r="D27" s="39">
        <v>9</v>
      </c>
      <c r="E27" s="53">
        <v>3020000</v>
      </c>
      <c r="F27" s="39"/>
      <c r="H27" s="2" t="s">
        <v>117</v>
      </c>
      <c r="I27" s="18">
        <v>9080</v>
      </c>
      <c r="J27" s="18">
        <v>10136</v>
      </c>
      <c r="K27" s="23">
        <v>1</v>
      </c>
      <c r="N27" s="1"/>
      <c r="O27" s="1"/>
      <c r="P27" s="1"/>
      <c r="Y27" s="2"/>
      <c r="Z27" s="2"/>
      <c r="AA27" s="2"/>
    </row>
    <row r="28" spans="1:27" ht="15" customHeight="1" x14ac:dyDescent="0.25">
      <c r="A28" s="67" t="s">
        <v>125</v>
      </c>
      <c r="B28" s="12">
        <v>741</v>
      </c>
      <c r="C28" s="53">
        <v>145505500</v>
      </c>
      <c r="D28" s="39">
        <v>1</v>
      </c>
      <c r="E28" s="53">
        <v>250000</v>
      </c>
      <c r="F28" s="39"/>
      <c r="H28" s="2" t="s">
        <v>130</v>
      </c>
      <c r="I28" s="18">
        <v>3937</v>
      </c>
      <c r="J28" s="18">
        <v>4115</v>
      </c>
      <c r="K28" s="23">
        <v>2</v>
      </c>
      <c r="N28" s="1"/>
      <c r="O28" s="1"/>
      <c r="P28" s="1"/>
      <c r="Y28" s="2"/>
      <c r="Z28" s="2"/>
      <c r="AA28" s="2"/>
    </row>
    <row r="29" spans="1:27" ht="15" customHeight="1" x14ac:dyDescent="0.25">
      <c r="A29" s="67" t="s">
        <v>126</v>
      </c>
      <c r="B29" s="12">
        <v>41</v>
      </c>
      <c r="C29" s="53">
        <v>7182250</v>
      </c>
      <c r="D29" s="39">
        <v>557</v>
      </c>
      <c r="E29" s="53">
        <v>116604500</v>
      </c>
      <c r="F29" s="39"/>
      <c r="H29" s="2" t="s">
        <v>125</v>
      </c>
      <c r="I29" s="18">
        <v>741</v>
      </c>
      <c r="J29" s="18">
        <v>1</v>
      </c>
      <c r="K29" s="23">
        <v>3</v>
      </c>
      <c r="N29" s="1"/>
      <c r="O29" s="1"/>
      <c r="P29" s="1"/>
      <c r="Y29" s="2"/>
      <c r="Z29" s="2"/>
      <c r="AA29" s="2"/>
    </row>
    <row r="30" spans="1:27" ht="15" customHeight="1" x14ac:dyDescent="0.25">
      <c r="A30" s="67" t="s">
        <v>178</v>
      </c>
      <c r="B30" s="12">
        <v>1</v>
      </c>
      <c r="C30" s="53">
        <v>120000</v>
      </c>
      <c r="D30" s="39">
        <v>38</v>
      </c>
      <c r="E30" s="53">
        <v>6615250</v>
      </c>
      <c r="F30" s="39"/>
      <c r="H30" s="2" t="s">
        <v>131</v>
      </c>
      <c r="I30" s="18">
        <v>442</v>
      </c>
      <c r="J30" s="18">
        <v>408</v>
      </c>
      <c r="K30" s="23">
        <v>4</v>
      </c>
      <c r="N30" s="1"/>
      <c r="O30" s="1"/>
      <c r="P30" s="1"/>
      <c r="Y30" s="2"/>
      <c r="Z30" s="2"/>
      <c r="AA30" s="2"/>
    </row>
    <row r="31" spans="1:27" ht="15" customHeight="1" x14ac:dyDescent="0.25">
      <c r="A31" s="67" t="s">
        <v>127</v>
      </c>
      <c r="B31" s="12">
        <v>61</v>
      </c>
      <c r="C31" s="53">
        <v>42400503</v>
      </c>
      <c r="E31" s="53"/>
      <c r="F31" s="39"/>
      <c r="H31" s="2" t="s">
        <v>135</v>
      </c>
      <c r="I31" s="18">
        <v>278</v>
      </c>
      <c r="J31" s="18">
        <v>178</v>
      </c>
      <c r="K31" s="23">
        <v>5</v>
      </c>
      <c r="N31" s="1"/>
      <c r="O31" s="1"/>
      <c r="P31" s="1"/>
      <c r="Y31" s="2"/>
      <c r="Z31" s="2"/>
      <c r="AA31" s="2"/>
    </row>
    <row r="32" spans="1:27" ht="15" customHeight="1" x14ac:dyDescent="0.25">
      <c r="A32" s="68" t="s">
        <v>127</v>
      </c>
      <c r="B32" s="12"/>
      <c r="C32" s="53"/>
      <c r="D32" s="39">
        <v>60</v>
      </c>
      <c r="E32" s="53">
        <v>45024250</v>
      </c>
      <c r="F32" s="39"/>
      <c r="H32" s="2" t="s">
        <v>148</v>
      </c>
      <c r="I32" s="18">
        <f>357+30</f>
        <v>387</v>
      </c>
      <c r="J32" s="18">
        <v>1120</v>
      </c>
      <c r="K32" s="23">
        <v>6</v>
      </c>
      <c r="N32" s="1"/>
      <c r="O32" s="1"/>
      <c r="P32" s="1"/>
      <c r="Y32" s="2"/>
      <c r="Z32" s="2"/>
      <c r="AA32" s="2"/>
    </row>
    <row r="33" spans="1:26" ht="15" customHeight="1" x14ac:dyDescent="0.25">
      <c r="A33" s="68" t="s">
        <v>196</v>
      </c>
      <c r="B33" s="12"/>
      <c r="C33" s="53"/>
      <c r="D33" s="39">
        <v>1</v>
      </c>
      <c r="E33" s="53">
        <v>700000</v>
      </c>
      <c r="F33" s="39"/>
      <c r="H33" s="2"/>
      <c r="I33" s="18"/>
      <c r="J33" s="39"/>
      <c r="N33" s="1"/>
      <c r="O33" s="1"/>
      <c r="Y33" s="2"/>
      <c r="Z33" s="2"/>
    </row>
    <row r="34" spans="1:26" ht="15" customHeight="1" x14ac:dyDescent="0.25">
      <c r="A34" s="67" t="s">
        <v>128</v>
      </c>
      <c r="B34" s="12">
        <v>32</v>
      </c>
      <c r="C34" s="53">
        <v>12760180</v>
      </c>
      <c r="D34" s="39">
        <v>16</v>
      </c>
      <c r="E34" s="53">
        <v>6420000</v>
      </c>
      <c r="F34" s="39"/>
      <c r="H34" s="2"/>
      <c r="I34" s="18">
        <f>SUM(I27:I33)</f>
        <v>14865</v>
      </c>
      <c r="J34" s="36">
        <f>SUM(J27:J32)</f>
        <v>15958</v>
      </c>
      <c r="N34" s="1"/>
      <c r="O34" s="1"/>
      <c r="Y34" s="2"/>
      <c r="Z34" s="2"/>
    </row>
    <row r="35" spans="1:26" ht="15" customHeight="1" x14ac:dyDescent="0.25">
      <c r="A35" s="67" t="s">
        <v>129</v>
      </c>
      <c r="B35" s="12">
        <v>3</v>
      </c>
      <c r="C35" s="53">
        <v>1338000</v>
      </c>
      <c r="D35" s="39">
        <v>10</v>
      </c>
      <c r="E35" s="53">
        <v>3550000</v>
      </c>
      <c r="F35" s="39"/>
      <c r="N35" s="1"/>
      <c r="O35" s="1"/>
      <c r="Y35" s="2"/>
      <c r="Z35" s="2"/>
    </row>
    <row r="36" spans="1:26" ht="15" customHeight="1" x14ac:dyDescent="0.25">
      <c r="A36" s="67" t="s">
        <v>179</v>
      </c>
      <c r="B36" s="12">
        <v>1</v>
      </c>
      <c r="C36" s="53">
        <v>650000</v>
      </c>
      <c r="E36" s="53"/>
      <c r="F36" s="39"/>
      <c r="N36" s="1"/>
      <c r="O36" s="1"/>
      <c r="Y36" s="2"/>
      <c r="Z36" s="2"/>
    </row>
    <row r="37" spans="1:26" ht="15" customHeight="1" x14ac:dyDescent="0.25">
      <c r="A37" s="67" t="s">
        <v>180</v>
      </c>
      <c r="B37" s="12">
        <v>1</v>
      </c>
      <c r="C37" s="53">
        <v>500000</v>
      </c>
      <c r="D37" s="39">
        <v>2</v>
      </c>
      <c r="E37" s="53">
        <v>1000000</v>
      </c>
      <c r="N37" s="1"/>
      <c r="O37" s="1"/>
      <c r="Y37" s="2"/>
      <c r="Z37" s="2"/>
    </row>
    <row r="38" spans="1:26" ht="15" customHeight="1" x14ac:dyDescent="0.25">
      <c r="A38" s="67" t="s">
        <v>130</v>
      </c>
      <c r="B38" s="12">
        <v>3937</v>
      </c>
      <c r="C38" s="53">
        <v>518518320</v>
      </c>
      <c r="D38" s="39">
        <v>4115</v>
      </c>
      <c r="E38" s="53">
        <v>559313000</v>
      </c>
      <c r="M38" s="2"/>
      <c r="X38" s="1"/>
    </row>
    <row r="39" spans="1:26" ht="15" customHeight="1" x14ac:dyDescent="0.25">
      <c r="A39" s="67" t="s">
        <v>131</v>
      </c>
      <c r="B39" s="12">
        <v>442</v>
      </c>
      <c r="C39" s="53">
        <v>162774601</v>
      </c>
      <c r="D39" s="39">
        <v>408</v>
      </c>
      <c r="E39" s="53">
        <v>156570000</v>
      </c>
      <c r="M39" s="2"/>
      <c r="X39" s="1"/>
    </row>
    <row r="40" spans="1:26" ht="15" customHeight="1" x14ac:dyDescent="0.25">
      <c r="A40" s="67" t="s">
        <v>165</v>
      </c>
      <c r="B40" s="12">
        <v>3</v>
      </c>
      <c r="C40" s="53">
        <v>830000</v>
      </c>
      <c r="D40" s="39">
        <v>3</v>
      </c>
      <c r="E40" s="53">
        <v>950000</v>
      </c>
      <c r="M40" s="2"/>
      <c r="X40" s="1"/>
    </row>
    <row r="41" spans="1:26" ht="15" customHeight="1" x14ac:dyDescent="0.25">
      <c r="A41" s="67" t="s">
        <v>132</v>
      </c>
      <c r="B41" s="12">
        <v>2</v>
      </c>
      <c r="C41" s="53">
        <v>570000</v>
      </c>
      <c r="D41" s="39">
        <v>2</v>
      </c>
      <c r="E41" s="53">
        <v>1004713</v>
      </c>
      <c r="M41" s="2"/>
      <c r="X41" s="1"/>
    </row>
    <row r="42" spans="1:26" ht="15" customHeight="1" x14ac:dyDescent="0.25">
      <c r="A42" s="67" t="s">
        <v>133</v>
      </c>
      <c r="B42" s="12">
        <v>5</v>
      </c>
      <c r="C42" s="53">
        <v>1290000</v>
      </c>
      <c r="D42" s="39">
        <v>4</v>
      </c>
      <c r="E42" s="53">
        <v>1720000</v>
      </c>
      <c r="M42" s="2"/>
      <c r="X42" s="1"/>
    </row>
    <row r="43" spans="1:26" ht="15" customHeight="1" x14ac:dyDescent="0.25">
      <c r="A43" s="67" t="s">
        <v>134</v>
      </c>
      <c r="B43" s="12">
        <v>1</v>
      </c>
      <c r="C43" s="53">
        <v>320000</v>
      </c>
      <c r="D43" s="39">
        <v>1</v>
      </c>
      <c r="E43" s="53">
        <v>200000</v>
      </c>
      <c r="M43" s="2"/>
      <c r="X43" s="1"/>
    </row>
    <row r="44" spans="1:26" ht="15" customHeight="1" x14ac:dyDescent="0.25">
      <c r="A44" s="67" t="s">
        <v>143</v>
      </c>
      <c r="B44" s="12">
        <v>1</v>
      </c>
      <c r="C44" s="53">
        <v>900000</v>
      </c>
      <c r="D44" s="39">
        <v>2</v>
      </c>
      <c r="E44" s="53">
        <v>490000</v>
      </c>
      <c r="M44" s="2"/>
      <c r="X44" s="1"/>
    </row>
    <row r="45" spans="1:26" ht="15" customHeight="1" x14ac:dyDescent="0.25">
      <c r="A45" s="67" t="s">
        <v>135</v>
      </c>
      <c r="B45" s="12">
        <v>278</v>
      </c>
      <c r="C45" s="53">
        <v>90760475</v>
      </c>
      <c r="D45" s="39">
        <v>178</v>
      </c>
      <c r="E45" s="53">
        <v>61118366</v>
      </c>
      <c r="M45" s="2"/>
      <c r="X45" s="1"/>
    </row>
    <row r="46" spans="1:26" ht="15" customHeight="1" x14ac:dyDescent="0.25">
      <c r="A46" s="67" t="s">
        <v>136</v>
      </c>
      <c r="B46" s="12">
        <v>101</v>
      </c>
      <c r="C46" s="53">
        <v>13069500</v>
      </c>
      <c r="D46" s="39">
        <v>83</v>
      </c>
      <c r="E46" s="53">
        <v>8656645</v>
      </c>
      <c r="M46" s="2"/>
      <c r="X46" s="1"/>
    </row>
    <row r="47" spans="1:26" ht="15" customHeight="1" x14ac:dyDescent="0.25">
      <c r="A47" s="67" t="s">
        <v>137</v>
      </c>
      <c r="B47" s="12">
        <v>20</v>
      </c>
      <c r="C47" s="53">
        <v>1960002</v>
      </c>
      <c r="D47" s="39">
        <v>28</v>
      </c>
      <c r="E47" s="53">
        <v>3010000</v>
      </c>
      <c r="M47" s="2"/>
      <c r="X47" s="1"/>
    </row>
    <row r="48" spans="1:26" ht="15" customHeight="1" x14ac:dyDescent="0.25">
      <c r="A48" s="67" t="s">
        <v>6</v>
      </c>
      <c r="B48" s="12">
        <f>SUM(B8:B47)</f>
        <v>14865</v>
      </c>
      <c r="C48" s="53">
        <f>SUM(C8:C47)</f>
        <v>1771487834</v>
      </c>
      <c r="D48" s="12">
        <f>SUM(D8:D47)</f>
        <v>15958</v>
      </c>
      <c r="E48" s="53">
        <f>SUM(E8:E47)</f>
        <v>1871616507</v>
      </c>
      <c r="M48" s="2"/>
      <c r="X48" s="1"/>
    </row>
  </sheetData>
  <pageMargins left="0.70866141732283472" right="0.70866141732283472" top="0.74803149606299213" bottom="0.74803149606299213" header="0.31496062992125984" footer="0.31496062992125984"/>
  <pageSetup scale="64" fitToHeight="2"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G69"/>
  <sheetViews>
    <sheetView workbookViewId="0">
      <selection sqref="A1:H20"/>
    </sheetView>
  </sheetViews>
  <sheetFormatPr baseColWidth="10" defaultColWidth="10.85546875" defaultRowHeight="15" customHeight="1" x14ac:dyDescent="0.25"/>
  <cols>
    <col min="1" max="1" width="25.5703125" style="1" customWidth="1"/>
    <col min="2" max="7" width="10.85546875" style="39"/>
    <col min="8" max="8" width="10.85546875" style="1"/>
    <col min="9" max="9" width="10.85546875" style="1" customWidth="1"/>
    <col min="10" max="16384" width="10.85546875" style="1"/>
  </cols>
  <sheetData>
    <row r="1" spans="1:7" ht="15" customHeight="1" x14ac:dyDescent="0.25">
      <c r="A1" s="30" t="s">
        <v>173</v>
      </c>
    </row>
    <row r="2" spans="1:7" ht="15" customHeight="1" x14ac:dyDescent="0.25">
      <c r="A2" s="30" t="s">
        <v>154</v>
      </c>
    </row>
    <row r="3" spans="1:7" ht="15" customHeight="1" x14ac:dyDescent="0.25">
      <c r="A3" s="30" t="s">
        <v>166</v>
      </c>
    </row>
    <row r="5" spans="1:7" ht="15" customHeight="1" x14ac:dyDescent="0.25">
      <c r="A5" s="32" t="s">
        <v>207</v>
      </c>
    </row>
    <row r="6" spans="1:7" ht="15" customHeight="1" x14ac:dyDescent="0.25">
      <c r="A6" s="376" t="s">
        <v>42</v>
      </c>
      <c r="B6" s="354" t="s">
        <v>138</v>
      </c>
      <c r="C6" s="354"/>
      <c r="D6" s="354" t="s">
        <v>139</v>
      </c>
      <c r="E6" s="354"/>
      <c r="F6" s="354" t="s">
        <v>6</v>
      </c>
      <c r="G6" s="354"/>
    </row>
    <row r="7" spans="1:7" ht="15" customHeight="1" x14ac:dyDescent="0.25">
      <c r="A7" s="374"/>
      <c r="B7" s="5" t="s">
        <v>4</v>
      </c>
      <c r="C7" s="5" t="s">
        <v>5</v>
      </c>
      <c r="D7" s="5" t="s">
        <v>4</v>
      </c>
      <c r="E7" s="5" t="s">
        <v>5</v>
      </c>
      <c r="F7" s="5" t="s">
        <v>4</v>
      </c>
      <c r="G7" s="5" t="s">
        <v>5</v>
      </c>
    </row>
    <row r="8" spans="1:7" ht="15" customHeight="1" x14ac:dyDescent="0.25">
      <c r="A8" s="11" t="s">
        <v>43</v>
      </c>
      <c r="B8" s="77">
        <v>1633</v>
      </c>
      <c r="C8" s="13">
        <f>B8/F8</f>
        <v>0.78471888515136956</v>
      </c>
      <c r="D8" s="77">
        <v>448</v>
      </c>
      <c r="E8" s="13">
        <f>D8/F8</f>
        <v>0.21528111484863047</v>
      </c>
      <c r="F8" s="12">
        <f>+B8+D8</f>
        <v>2081</v>
      </c>
      <c r="G8" s="14">
        <v>1</v>
      </c>
    </row>
    <row r="9" spans="1:7" ht="15" customHeight="1" x14ac:dyDescent="0.25">
      <c r="A9" s="11" t="s">
        <v>44</v>
      </c>
      <c r="B9" s="77">
        <v>1520</v>
      </c>
      <c r="C9" s="13">
        <f t="shared" ref="C9:C25" si="0">B9/F9</f>
        <v>0.73182474723158397</v>
      </c>
      <c r="D9" s="77">
        <v>557</v>
      </c>
      <c r="E9" s="13">
        <f t="shared" ref="E9:E25" si="1">D9/F9</f>
        <v>0.26817525276841597</v>
      </c>
      <c r="F9" s="12">
        <f t="shared" ref="F9:F24" si="2">+B9+D9</f>
        <v>2077</v>
      </c>
      <c r="G9" s="14">
        <v>1</v>
      </c>
    </row>
    <row r="10" spans="1:7" ht="15" customHeight="1" x14ac:dyDescent="0.25">
      <c r="A10" s="11" t="s">
        <v>45</v>
      </c>
      <c r="B10" s="77">
        <v>380</v>
      </c>
      <c r="C10" s="13">
        <f t="shared" si="0"/>
        <v>0.65517241379310343</v>
      </c>
      <c r="D10" s="77">
        <v>200</v>
      </c>
      <c r="E10" s="13">
        <f t="shared" si="1"/>
        <v>0.34482758620689657</v>
      </c>
      <c r="F10" s="12">
        <f t="shared" si="2"/>
        <v>580</v>
      </c>
      <c r="G10" s="14">
        <v>1</v>
      </c>
    </row>
    <row r="11" spans="1:7" ht="15" customHeight="1" x14ac:dyDescent="0.25">
      <c r="A11" s="11" t="s">
        <v>46</v>
      </c>
      <c r="B11" s="77">
        <v>408</v>
      </c>
      <c r="C11" s="13">
        <f t="shared" si="0"/>
        <v>0.87179487179487181</v>
      </c>
      <c r="D11" s="77">
        <v>60</v>
      </c>
      <c r="E11" s="13">
        <f t="shared" si="1"/>
        <v>0.12820512820512819</v>
      </c>
      <c r="F11" s="12">
        <f t="shared" si="2"/>
        <v>468</v>
      </c>
      <c r="G11" s="14">
        <v>1</v>
      </c>
    </row>
    <row r="12" spans="1:7" ht="15" customHeight="1" x14ac:dyDescent="0.25">
      <c r="A12" s="11" t="s">
        <v>47</v>
      </c>
      <c r="B12" s="77">
        <v>2043</v>
      </c>
      <c r="C12" s="13">
        <f t="shared" si="0"/>
        <v>0.89565979833406406</v>
      </c>
      <c r="D12" s="77">
        <v>238</v>
      </c>
      <c r="E12" s="13">
        <f t="shared" si="1"/>
        <v>0.10434020166593599</v>
      </c>
      <c r="F12" s="12">
        <f t="shared" si="2"/>
        <v>2281</v>
      </c>
      <c r="G12" s="14">
        <v>1</v>
      </c>
    </row>
    <row r="13" spans="1:7" ht="15" customHeight="1" x14ac:dyDescent="0.25">
      <c r="A13" s="11" t="s">
        <v>48</v>
      </c>
      <c r="B13" s="77">
        <v>1478</v>
      </c>
      <c r="C13" s="13">
        <f t="shared" si="0"/>
        <v>0.83597285067873306</v>
      </c>
      <c r="D13" s="77">
        <v>290</v>
      </c>
      <c r="E13" s="13">
        <f t="shared" si="1"/>
        <v>0.16402714932126697</v>
      </c>
      <c r="F13" s="12">
        <f t="shared" si="2"/>
        <v>1768</v>
      </c>
      <c r="G13" s="14">
        <v>1</v>
      </c>
    </row>
    <row r="14" spans="1:7" ht="15" customHeight="1" x14ac:dyDescent="0.25">
      <c r="A14" s="11" t="s">
        <v>49</v>
      </c>
      <c r="B14" s="77">
        <v>1266</v>
      </c>
      <c r="C14" s="13">
        <f t="shared" si="0"/>
        <v>0.75402025014889817</v>
      </c>
      <c r="D14" s="77">
        <v>413</v>
      </c>
      <c r="E14" s="13">
        <f t="shared" si="1"/>
        <v>0.24597974985110185</v>
      </c>
      <c r="F14" s="12">
        <f t="shared" si="2"/>
        <v>1679</v>
      </c>
      <c r="G14" s="14">
        <v>1</v>
      </c>
    </row>
    <row r="15" spans="1:7" ht="15" customHeight="1" x14ac:dyDescent="0.25">
      <c r="A15" s="11" t="s">
        <v>50</v>
      </c>
      <c r="B15" s="77">
        <v>1607</v>
      </c>
      <c r="C15" s="13">
        <f t="shared" si="0"/>
        <v>0.71200708905626942</v>
      </c>
      <c r="D15" s="77">
        <v>650</v>
      </c>
      <c r="E15" s="13">
        <f t="shared" si="1"/>
        <v>0.28799291094373064</v>
      </c>
      <c r="F15" s="12">
        <f t="shared" si="2"/>
        <v>2257</v>
      </c>
      <c r="G15" s="14">
        <v>1</v>
      </c>
    </row>
    <row r="16" spans="1:7" ht="15" customHeight="1" x14ac:dyDescent="0.25">
      <c r="A16" s="11" t="s">
        <v>140</v>
      </c>
      <c r="B16" s="77">
        <v>562</v>
      </c>
      <c r="C16" s="13">
        <f t="shared" si="0"/>
        <v>0.59220231822971547</v>
      </c>
      <c r="D16" s="77">
        <v>387</v>
      </c>
      <c r="E16" s="13">
        <f t="shared" si="1"/>
        <v>0.40779768177028453</v>
      </c>
      <c r="F16" s="12">
        <f t="shared" si="2"/>
        <v>949</v>
      </c>
      <c r="G16" s="14">
        <v>1</v>
      </c>
    </row>
    <row r="17" spans="1:7" ht="15" customHeight="1" x14ac:dyDescent="0.25">
      <c r="A17" s="11" t="s">
        <v>51</v>
      </c>
      <c r="B17" s="77">
        <v>1012</v>
      </c>
      <c r="C17" s="13">
        <f t="shared" si="0"/>
        <v>0.8</v>
      </c>
      <c r="D17" s="77">
        <v>253</v>
      </c>
      <c r="E17" s="13">
        <f t="shared" si="1"/>
        <v>0.2</v>
      </c>
      <c r="F17" s="12">
        <f t="shared" si="2"/>
        <v>1265</v>
      </c>
      <c r="G17" s="14">
        <v>1</v>
      </c>
    </row>
    <row r="18" spans="1:7" ht="15" customHeight="1" x14ac:dyDescent="0.25">
      <c r="A18" s="11" t="s">
        <v>52</v>
      </c>
      <c r="B18" s="77">
        <v>373</v>
      </c>
      <c r="C18" s="13">
        <f t="shared" si="0"/>
        <v>0.83632286995515692</v>
      </c>
      <c r="D18" s="77">
        <v>73</v>
      </c>
      <c r="E18" s="13">
        <f t="shared" si="1"/>
        <v>0.16367713004484305</v>
      </c>
      <c r="F18" s="12">
        <f t="shared" si="2"/>
        <v>446</v>
      </c>
      <c r="G18" s="14">
        <v>1</v>
      </c>
    </row>
    <row r="19" spans="1:7" ht="15" customHeight="1" x14ac:dyDescent="0.25">
      <c r="A19" s="11" t="s">
        <v>53</v>
      </c>
      <c r="B19" s="77">
        <v>1880</v>
      </c>
      <c r="C19" s="13">
        <f t="shared" si="0"/>
        <v>0.69168506254598972</v>
      </c>
      <c r="D19" s="77">
        <v>838</v>
      </c>
      <c r="E19" s="13">
        <f t="shared" si="1"/>
        <v>0.30831493745401028</v>
      </c>
      <c r="F19" s="12">
        <f t="shared" si="2"/>
        <v>2718</v>
      </c>
      <c r="G19" s="14">
        <v>1</v>
      </c>
    </row>
    <row r="20" spans="1:7" ht="15" customHeight="1" x14ac:dyDescent="0.25">
      <c r="A20" s="11" t="s">
        <v>54</v>
      </c>
      <c r="B20" s="77">
        <v>5306</v>
      </c>
      <c r="C20" s="13">
        <f t="shared" si="0"/>
        <v>0.82085396039603964</v>
      </c>
      <c r="D20" s="77">
        <v>1158</v>
      </c>
      <c r="E20" s="13">
        <f t="shared" si="1"/>
        <v>0.17914603960396039</v>
      </c>
      <c r="F20" s="12">
        <f t="shared" si="2"/>
        <v>6464</v>
      </c>
      <c r="G20" s="14">
        <v>1</v>
      </c>
    </row>
    <row r="21" spans="1:7" ht="15" customHeight="1" x14ac:dyDescent="0.25">
      <c r="A21" s="11" t="s">
        <v>55</v>
      </c>
      <c r="B21" s="77">
        <v>1459</v>
      </c>
      <c r="C21" s="13">
        <f t="shared" si="0"/>
        <v>0.71414586392559964</v>
      </c>
      <c r="D21" s="77">
        <v>584</v>
      </c>
      <c r="E21" s="13">
        <f t="shared" si="1"/>
        <v>0.28585413607440041</v>
      </c>
      <c r="F21" s="12">
        <f t="shared" si="2"/>
        <v>2043</v>
      </c>
      <c r="G21" s="14">
        <v>1</v>
      </c>
    </row>
    <row r="22" spans="1:7" ht="15" customHeight="1" x14ac:dyDescent="0.25">
      <c r="A22" s="11" t="s">
        <v>56</v>
      </c>
      <c r="B22" s="77">
        <v>4225</v>
      </c>
      <c r="C22" s="13">
        <f t="shared" si="0"/>
        <v>0.9395152323771403</v>
      </c>
      <c r="D22" s="77">
        <v>272</v>
      </c>
      <c r="E22" s="13">
        <f t="shared" si="1"/>
        <v>6.0484767622859682E-2</v>
      </c>
      <c r="F22" s="12">
        <f t="shared" si="2"/>
        <v>4497</v>
      </c>
      <c r="G22" s="14">
        <v>1</v>
      </c>
    </row>
    <row r="23" spans="1:7" ht="15" customHeight="1" x14ac:dyDescent="0.25">
      <c r="A23" s="11" t="s">
        <v>108</v>
      </c>
      <c r="B23" s="77">
        <v>604</v>
      </c>
      <c r="C23" s="13">
        <f t="shared" si="0"/>
        <v>0.73300970873786409</v>
      </c>
      <c r="D23" s="77">
        <v>220</v>
      </c>
      <c r="E23" s="13">
        <f t="shared" si="1"/>
        <v>0.26699029126213591</v>
      </c>
      <c r="F23" s="12">
        <f t="shared" si="2"/>
        <v>824</v>
      </c>
      <c r="G23" s="14">
        <v>1</v>
      </c>
    </row>
    <row r="24" spans="1:7" ht="15" customHeight="1" x14ac:dyDescent="0.25">
      <c r="A24" s="11" t="s">
        <v>109</v>
      </c>
      <c r="B24" s="77">
        <v>2899</v>
      </c>
      <c r="C24" s="13">
        <f t="shared" si="0"/>
        <v>0.67355947955390338</v>
      </c>
      <c r="D24" s="77">
        <v>1405</v>
      </c>
      <c r="E24" s="13">
        <f t="shared" si="1"/>
        <v>0.32644052044609667</v>
      </c>
      <c r="F24" s="12">
        <f t="shared" si="2"/>
        <v>4304</v>
      </c>
      <c r="G24" s="14">
        <v>1</v>
      </c>
    </row>
    <row r="25" spans="1:7" ht="15" customHeight="1" x14ac:dyDescent="0.25">
      <c r="A25" s="11" t="s">
        <v>6</v>
      </c>
      <c r="B25" s="12">
        <f>SUM(B8:B24)</f>
        <v>28655</v>
      </c>
      <c r="C25" s="13">
        <f t="shared" si="0"/>
        <v>0.78076891637830037</v>
      </c>
      <c r="D25" s="12">
        <f>SUM(D8:D24)</f>
        <v>8046</v>
      </c>
      <c r="E25" s="13">
        <f t="shared" si="1"/>
        <v>0.21923108362169968</v>
      </c>
      <c r="F25" s="12">
        <f>SUM(F8:F24)</f>
        <v>36701</v>
      </c>
      <c r="G25" s="14">
        <v>1</v>
      </c>
    </row>
    <row r="29" spans="1:7" ht="15" customHeight="1" x14ac:dyDescent="0.25">
      <c r="A29" s="2" t="s">
        <v>42</v>
      </c>
      <c r="B29" s="4" t="s">
        <v>138</v>
      </c>
      <c r="C29" s="4" t="s">
        <v>139</v>
      </c>
      <c r="E29" s="4"/>
      <c r="F29" s="4"/>
    </row>
    <row r="30" spans="1:7" ht="15" customHeight="1" x14ac:dyDescent="0.25">
      <c r="A30" s="2" t="s">
        <v>43</v>
      </c>
      <c r="B30" s="77">
        <v>1633</v>
      </c>
      <c r="C30" s="77">
        <v>448</v>
      </c>
      <c r="E30" s="18"/>
      <c r="F30" s="20"/>
    </row>
    <row r="31" spans="1:7" ht="15" customHeight="1" x14ac:dyDescent="0.25">
      <c r="A31" s="2" t="s">
        <v>44</v>
      </c>
      <c r="B31" s="77">
        <v>1520</v>
      </c>
      <c r="C31" s="77">
        <v>557</v>
      </c>
      <c r="E31" s="18"/>
      <c r="F31" s="20"/>
    </row>
    <row r="32" spans="1:7" ht="15" customHeight="1" x14ac:dyDescent="0.25">
      <c r="A32" s="2" t="s">
        <v>45</v>
      </c>
      <c r="B32" s="77">
        <v>380</v>
      </c>
      <c r="C32" s="77">
        <v>200</v>
      </c>
      <c r="E32" s="18"/>
      <c r="F32" s="20"/>
    </row>
    <row r="33" spans="1:6" ht="15" customHeight="1" x14ac:dyDescent="0.25">
      <c r="A33" s="2" t="s">
        <v>46</v>
      </c>
      <c r="B33" s="77">
        <v>408</v>
      </c>
      <c r="C33" s="77">
        <v>60</v>
      </c>
      <c r="E33" s="18"/>
      <c r="F33" s="20"/>
    </row>
    <row r="34" spans="1:6" ht="15" customHeight="1" x14ac:dyDescent="0.25">
      <c r="A34" s="2" t="s">
        <v>47</v>
      </c>
      <c r="B34" s="77">
        <v>2043</v>
      </c>
      <c r="C34" s="77">
        <v>238</v>
      </c>
      <c r="E34" s="18"/>
      <c r="F34" s="20"/>
    </row>
    <row r="35" spans="1:6" ht="15" customHeight="1" x14ac:dyDescent="0.25">
      <c r="A35" s="2" t="s">
        <v>48</v>
      </c>
      <c r="B35" s="77">
        <v>1478</v>
      </c>
      <c r="C35" s="77">
        <v>290</v>
      </c>
      <c r="E35" s="18"/>
      <c r="F35" s="20"/>
    </row>
    <row r="36" spans="1:6" ht="15" customHeight="1" x14ac:dyDescent="0.25">
      <c r="A36" s="2" t="s">
        <v>49</v>
      </c>
      <c r="B36" s="77">
        <v>1266</v>
      </c>
      <c r="C36" s="77">
        <v>413</v>
      </c>
      <c r="E36" s="18"/>
      <c r="F36" s="20"/>
    </row>
    <row r="37" spans="1:6" ht="15" customHeight="1" x14ac:dyDescent="0.25">
      <c r="A37" s="2" t="s">
        <v>50</v>
      </c>
      <c r="B37" s="77">
        <v>1607</v>
      </c>
      <c r="C37" s="77">
        <v>650</v>
      </c>
      <c r="E37" s="18"/>
      <c r="F37" s="20"/>
    </row>
    <row r="38" spans="1:6" ht="15" customHeight="1" x14ac:dyDescent="0.25">
      <c r="A38" s="2" t="s">
        <v>140</v>
      </c>
      <c r="B38" s="77">
        <v>562</v>
      </c>
      <c r="C38" s="77">
        <v>387</v>
      </c>
      <c r="E38" s="18"/>
      <c r="F38" s="20"/>
    </row>
    <row r="39" spans="1:6" ht="15" customHeight="1" x14ac:dyDescent="0.25">
      <c r="A39" s="2" t="s">
        <v>51</v>
      </c>
      <c r="B39" s="77">
        <v>1012</v>
      </c>
      <c r="C39" s="77">
        <v>253</v>
      </c>
      <c r="E39" s="18"/>
      <c r="F39" s="20"/>
    </row>
    <row r="40" spans="1:6" ht="15" customHeight="1" x14ac:dyDescent="0.25">
      <c r="A40" s="2" t="s">
        <v>52</v>
      </c>
      <c r="B40" s="77">
        <v>373</v>
      </c>
      <c r="C40" s="77">
        <v>73</v>
      </c>
      <c r="E40" s="18"/>
      <c r="F40" s="20"/>
    </row>
    <row r="41" spans="1:6" ht="15" customHeight="1" x14ac:dyDescent="0.25">
      <c r="A41" s="2" t="s">
        <v>53</v>
      </c>
      <c r="B41" s="77">
        <v>1880</v>
      </c>
      <c r="C41" s="77">
        <v>838</v>
      </c>
      <c r="E41" s="18"/>
      <c r="F41" s="20"/>
    </row>
    <row r="42" spans="1:6" ht="15" customHeight="1" x14ac:dyDescent="0.25">
      <c r="A42" s="2" t="s">
        <v>54</v>
      </c>
      <c r="B42" s="77">
        <v>5306</v>
      </c>
      <c r="C42" s="77">
        <v>1158</v>
      </c>
      <c r="E42" s="18"/>
      <c r="F42" s="20"/>
    </row>
    <row r="43" spans="1:6" ht="15" customHeight="1" x14ac:dyDescent="0.25">
      <c r="A43" s="2" t="s">
        <v>55</v>
      </c>
      <c r="B43" s="77">
        <v>1459</v>
      </c>
      <c r="C43" s="77">
        <v>584</v>
      </c>
      <c r="E43" s="18"/>
      <c r="F43" s="20"/>
    </row>
    <row r="44" spans="1:6" ht="15" customHeight="1" x14ac:dyDescent="0.25">
      <c r="A44" s="2" t="s">
        <v>56</v>
      </c>
      <c r="B44" s="77">
        <v>4225</v>
      </c>
      <c r="C44" s="77">
        <v>272</v>
      </c>
      <c r="E44" s="18"/>
      <c r="F44" s="20"/>
    </row>
    <row r="45" spans="1:6" ht="15" customHeight="1" x14ac:dyDescent="0.25">
      <c r="A45" s="2" t="s">
        <v>108</v>
      </c>
      <c r="B45" s="77">
        <v>604</v>
      </c>
      <c r="C45" s="77">
        <v>220</v>
      </c>
      <c r="E45" s="18"/>
      <c r="F45" s="20"/>
    </row>
    <row r="46" spans="1:6" ht="15" customHeight="1" x14ac:dyDescent="0.25">
      <c r="A46" s="2" t="s">
        <v>109</v>
      </c>
      <c r="B46" s="77">
        <v>2899</v>
      </c>
      <c r="C46" s="18">
        <f t="shared" ref="C46" si="3">D24</f>
        <v>1405</v>
      </c>
      <c r="E46" s="18"/>
      <c r="F46" s="20"/>
    </row>
    <row r="47" spans="1:6" ht="15" customHeight="1" x14ac:dyDescent="0.25">
      <c r="A47" s="2"/>
      <c r="B47" s="18">
        <f t="shared" ref="B47" si="4">B25</f>
        <v>28655</v>
      </c>
      <c r="C47" s="18"/>
      <c r="E47" s="18"/>
      <c r="F47" s="20"/>
    </row>
    <row r="51" spans="1:4" ht="15" customHeight="1" x14ac:dyDescent="0.25">
      <c r="A51" s="2" t="s">
        <v>42</v>
      </c>
      <c r="B51" s="4" t="s">
        <v>138</v>
      </c>
      <c r="C51" s="4" t="s">
        <v>139</v>
      </c>
      <c r="D51" s="4" t="s">
        <v>146</v>
      </c>
    </row>
    <row r="52" spans="1:4" ht="15" customHeight="1" x14ac:dyDescent="0.25">
      <c r="A52" s="2" t="s">
        <v>43</v>
      </c>
      <c r="B52" s="19">
        <f>C8</f>
        <v>0.78471888515136956</v>
      </c>
      <c r="C52" s="19">
        <f>E8</f>
        <v>0.21528111484863047</v>
      </c>
      <c r="D52" s="4">
        <v>18</v>
      </c>
    </row>
    <row r="53" spans="1:4" ht="15" customHeight="1" x14ac:dyDescent="0.25">
      <c r="A53" s="2" t="s">
        <v>44</v>
      </c>
      <c r="B53" s="19">
        <f t="shared" ref="B53:B69" si="5">C9</f>
        <v>0.73182474723158397</v>
      </c>
      <c r="C53" s="19">
        <f t="shared" ref="C53:C69" si="6">E9</f>
        <v>0.26817525276841597</v>
      </c>
      <c r="D53" s="4">
        <v>17</v>
      </c>
    </row>
    <row r="54" spans="1:4" ht="15" customHeight="1" x14ac:dyDescent="0.25">
      <c r="A54" s="2" t="s">
        <v>45</v>
      </c>
      <c r="B54" s="19">
        <f t="shared" si="5"/>
        <v>0.65517241379310343</v>
      </c>
      <c r="C54" s="19">
        <f t="shared" si="6"/>
        <v>0.34482758620689657</v>
      </c>
      <c r="D54" s="4">
        <v>16</v>
      </c>
    </row>
    <row r="55" spans="1:4" ht="15" customHeight="1" x14ac:dyDescent="0.25">
      <c r="A55" s="2" t="s">
        <v>46</v>
      </c>
      <c r="B55" s="19">
        <f t="shared" si="5"/>
        <v>0.87179487179487181</v>
      </c>
      <c r="C55" s="19">
        <f t="shared" si="6"/>
        <v>0.12820512820512819</v>
      </c>
      <c r="D55" s="4">
        <v>15</v>
      </c>
    </row>
    <row r="56" spans="1:4" ht="15" customHeight="1" x14ac:dyDescent="0.25">
      <c r="A56" s="2" t="s">
        <v>47</v>
      </c>
      <c r="B56" s="19">
        <f t="shared" si="5"/>
        <v>0.89565979833406406</v>
      </c>
      <c r="C56" s="19">
        <f t="shared" si="6"/>
        <v>0.10434020166593599</v>
      </c>
      <c r="D56" s="4">
        <v>14</v>
      </c>
    </row>
    <row r="57" spans="1:4" ht="15" customHeight="1" x14ac:dyDescent="0.25">
      <c r="A57" s="2" t="s">
        <v>48</v>
      </c>
      <c r="B57" s="19">
        <f t="shared" si="5"/>
        <v>0.83597285067873306</v>
      </c>
      <c r="C57" s="19">
        <f t="shared" si="6"/>
        <v>0.16402714932126697</v>
      </c>
      <c r="D57" s="4">
        <v>13</v>
      </c>
    </row>
    <row r="58" spans="1:4" ht="15" customHeight="1" x14ac:dyDescent="0.25">
      <c r="A58" s="2" t="s">
        <v>49</v>
      </c>
      <c r="B58" s="19">
        <f t="shared" si="5"/>
        <v>0.75402025014889817</v>
      </c>
      <c r="C58" s="19">
        <f t="shared" si="6"/>
        <v>0.24597974985110185</v>
      </c>
      <c r="D58" s="4">
        <v>12</v>
      </c>
    </row>
    <row r="59" spans="1:4" ht="15" customHeight="1" x14ac:dyDescent="0.25">
      <c r="A59" s="2" t="s">
        <v>50</v>
      </c>
      <c r="B59" s="19">
        <f t="shared" si="5"/>
        <v>0.71200708905626942</v>
      </c>
      <c r="C59" s="19">
        <f t="shared" si="6"/>
        <v>0.28799291094373064</v>
      </c>
      <c r="D59" s="4">
        <v>11</v>
      </c>
    </row>
    <row r="60" spans="1:4" ht="15" customHeight="1" x14ac:dyDescent="0.25">
      <c r="A60" s="2" t="s">
        <v>140</v>
      </c>
      <c r="B60" s="19">
        <f t="shared" si="5"/>
        <v>0.59220231822971547</v>
      </c>
      <c r="C60" s="19">
        <f t="shared" si="6"/>
        <v>0.40779768177028453</v>
      </c>
      <c r="D60" s="4">
        <v>10</v>
      </c>
    </row>
    <row r="61" spans="1:4" ht="15" customHeight="1" x14ac:dyDescent="0.25">
      <c r="A61" s="2" t="s">
        <v>51</v>
      </c>
      <c r="B61" s="19">
        <f t="shared" si="5"/>
        <v>0.8</v>
      </c>
      <c r="C61" s="19">
        <f t="shared" si="6"/>
        <v>0.2</v>
      </c>
      <c r="D61" s="4">
        <v>9</v>
      </c>
    </row>
    <row r="62" spans="1:4" ht="15" customHeight="1" x14ac:dyDescent="0.25">
      <c r="A62" s="2" t="s">
        <v>52</v>
      </c>
      <c r="B62" s="19">
        <f t="shared" si="5"/>
        <v>0.83632286995515692</v>
      </c>
      <c r="C62" s="19">
        <f t="shared" si="6"/>
        <v>0.16367713004484305</v>
      </c>
      <c r="D62" s="4">
        <v>8</v>
      </c>
    </row>
    <row r="63" spans="1:4" ht="15" customHeight="1" x14ac:dyDescent="0.25">
      <c r="A63" s="2" t="s">
        <v>53</v>
      </c>
      <c r="B63" s="19">
        <f t="shared" si="5"/>
        <v>0.69168506254598972</v>
      </c>
      <c r="C63" s="19">
        <f t="shared" si="6"/>
        <v>0.30831493745401028</v>
      </c>
      <c r="D63" s="4">
        <v>7</v>
      </c>
    </row>
    <row r="64" spans="1:4" ht="15" customHeight="1" x14ac:dyDescent="0.25">
      <c r="A64" s="2" t="s">
        <v>54</v>
      </c>
      <c r="B64" s="19">
        <f t="shared" si="5"/>
        <v>0.82085396039603964</v>
      </c>
      <c r="C64" s="19">
        <f t="shared" si="6"/>
        <v>0.17914603960396039</v>
      </c>
      <c r="D64" s="4">
        <v>6</v>
      </c>
    </row>
    <row r="65" spans="1:4" ht="15" customHeight="1" x14ac:dyDescent="0.25">
      <c r="A65" s="2" t="s">
        <v>55</v>
      </c>
      <c r="B65" s="19">
        <f t="shared" si="5"/>
        <v>0.71414586392559964</v>
      </c>
      <c r="C65" s="19">
        <f t="shared" si="6"/>
        <v>0.28585413607440041</v>
      </c>
      <c r="D65" s="4">
        <v>5</v>
      </c>
    </row>
    <row r="66" spans="1:4" ht="15" customHeight="1" x14ac:dyDescent="0.25">
      <c r="A66" s="2" t="s">
        <v>56</v>
      </c>
      <c r="B66" s="19">
        <f t="shared" si="5"/>
        <v>0.9395152323771403</v>
      </c>
      <c r="C66" s="19">
        <f t="shared" si="6"/>
        <v>6.0484767622859682E-2</v>
      </c>
      <c r="D66" s="4">
        <v>4</v>
      </c>
    </row>
    <row r="67" spans="1:4" ht="15" customHeight="1" x14ac:dyDescent="0.25">
      <c r="A67" s="2" t="s">
        <v>108</v>
      </c>
      <c r="B67" s="19">
        <f t="shared" si="5"/>
        <v>0.73300970873786409</v>
      </c>
      <c r="C67" s="19">
        <f t="shared" si="6"/>
        <v>0.26699029126213591</v>
      </c>
      <c r="D67" s="4">
        <v>3</v>
      </c>
    </row>
    <row r="68" spans="1:4" ht="15" customHeight="1" x14ac:dyDescent="0.25">
      <c r="A68" s="2" t="s">
        <v>109</v>
      </c>
      <c r="B68" s="19">
        <f t="shared" si="5"/>
        <v>0.67355947955390338</v>
      </c>
      <c r="C68" s="19">
        <f t="shared" si="6"/>
        <v>0.32644052044609667</v>
      </c>
      <c r="D68" s="4">
        <v>2</v>
      </c>
    </row>
    <row r="69" spans="1:4" ht="15" customHeight="1" x14ac:dyDescent="0.25">
      <c r="A69" s="2" t="s">
        <v>145</v>
      </c>
      <c r="B69" s="19">
        <f t="shared" si="5"/>
        <v>0.78076891637830037</v>
      </c>
      <c r="C69" s="19">
        <f t="shared" si="6"/>
        <v>0.21923108362169968</v>
      </c>
      <c r="D69" s="4">
        <v>1</v>
      </c>
    </row>
  </sheetData>
  <mergeCells count="4">
    <mergeCell ref="A6:A7"/>
    <mergeCell ref="B6:C6"/>
    <mergeCell ref="D6:E6"/>
    <mergeCell ref="F6:G6"/>
  </mergeCells>
  <pageMargins left="0.70866141732283472" right="0.70866141732283472" top="0.74803149606299213" bottom="0.74803149606299213" header="0.31496062992125984" footer="0.31496062992125984"/>
  <pageSetup scale="47" orientation="landscape" horizontalDpi="90" verticalDpi="90" r:id="rId1"/>
  <ignoredErrors>
    <ignoredError sqref="C25 E25"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5A3A6-4290-4B75-82D3-5E0A78208EBF}">
  <sheetPr>
    <tabColor rgb="FF00B0F0"/>
    <pageSetUpPr fitToPage="1"/>
  </sheetPr>
  <dimension ref="A5:AB31"/>
  <sheetViews>
    <sheetView topLeftCell="A9" zoomScaleNormal="100" workbookViewId="0">
      <selection activeCell="H9" sqref="H9"/>
    </sheetView>
  </sheetViews>
  <sheetFormatPr baseColWidth="10" defaultColWidth="7.7109375" defaultRowHeight="15" customHeight="1" x14ac:dyDescent="0.25"/>
  <cols>
    <col min="1" max="1" width="23.85546875" style="1" customWidth="1"/>
    <col min="2" max="2" width="7.7109375" style="1" customWidth="1"/>
    <col min="3" max="6" width="7.7109375" style="1"/>
    <col min="7" max="7" width="8" style="1" bestFit="1" customWidth="1"/>
    <col min="8" max="8" width="2.5703125" style="1" customWidth="1"/>
    <col min="9" max="13" width="7.7109375" style="1"/>
    <col min="14" max="14" width="8" style="1" bestFit="1" customWidth="1"/>
    <col min="15" max="15" width="3.140625" style="1" customWidth="1"/>
    <col min="16" max="17" width="7.7109375" style="1"/>
    <col min="18" max="18" width="7.5703125" style="1" bestFit="1" customWidth="1"/>
    <col min="19" max="19" width="8" style="1" bestFit="1" customWidth="1"/>
    <col min="20" max="21" width="7.7109375" style="1"/>
    <col min="22" max="22" width="2.85546875" style="1" customWidth="1"/>
    <col min="23" max="16384" width="7.7109375" style="1"/>
  </cols>
  <sheetData>
    <row r="5" spans="1:28" ht="31.5" customHeight="1" x14ac:dyDescent="0.25">
      <c r="A5" s="177" t="s">
        <v>285</v>
      </c>
    </row>
    <row r="7" spans="1:28" ht="29.25" customHeight="1" x14ac:dyDescent="0.25">
      <c r="A7" s="133"/>
      <c r="B7" s="300" t="s">
        <v>231</v>
      </c>
      <c r="C7" s="300"/>
      <c r="D7" s="300"/>
      <c r="E7" s="300"/>
      <c r="F7" s="300"/>
      <c r="G7" s="300"/>
      <c r="H7" s="300"/>
      <c r="I7" s="300"/>
      <c r="J7" s="300"/>
      <c r="K7" s="300"/>
      <c r="L7" s="300"/>
      <c r="M7" s="300"/>
      <c r="N7" s="300"/>
      <c r="P7" s="300" t="s">
        <v>232</v>
      </c>
      <c r="Q7" s="300"/>
      <c r="R7" s="300"/>
      <c r="S7" s="300"/>
      <c r="T7" s="300"/>
      <c r="U7" s="300"/>
      <c r="V7" s="300"/>
      <c r="W7" s="300"/>
      <c r="X7" s="300"/>
      <c r="Y7" s="300"/>
      <c r="Z7" s="300"/>
      <c r="AA7" s="300"/>
      <c r="AB7" s="300"/>
    </row>
    <row r="8" spans="1:28" ht="27" customHeight="1" x14ac:dyDescent="0.25">
      <c r="A8" s="133"/>
      <c r="B8" s="297" t="s">
        <v>233</v>
      </c>
      <c r="C8" s="297"/>
      <c r="D8" s="297"/>
      <c r="E8" s="297"/>
      <c r="F8" s="297"/>
      <c r="G8" s="297"/>
      <c r="H8" s="214"/>
      <c r="I8" s="298" t="s">
        <v>226</v>
      </c>
      <c r="J8" s="299"/>
      <c r="K8" s="299"/>
      <c r="L8" s="299"/>
      <c r="M8" s="299"/>
      <c r="N8" s="299"/>
      <c r="P8" s="298" t="s">
        <v>233</v>
      </c>
      <c r="Q8" s="299"/>
      <c r="R8" s="299"/>
      <c r="S8" s="299"/>
      <c r="T8" s="299"/>
      <c r="U8" s="299"/>
      <c r="V8" s="214"/>
      <c r="W8" s="297" t="s">
        <v>226</v>
      </c>
      <c r="X8" s="297"/>
      <c r="Y8" s="297"/>
      <c r="Z8" s="297"/>
      <c r="AA8" s="297"/>
      <c r="AB8" s="297"/>
    </row>
    <row r="9" spans="1:28" ht="48" customHeight="1" x14ac:dyDescent="0.25">
      <c r="A9" s="217" t="s">
        <v>42</v>
      </c>
      <c r="B9" s="301" t="s">
        <v>27</v>
      </c>
      <c r="C9" s="301"/>
      <c r="D9" s="301" t="s">
        <v>26</v>
      </c>
      <c r="E9" s="301"/>
      <c r="F9" s="218" t="s">
        <v>6</v>
      </c>
      <c r="G9" s="223" t="s">
        <v>312</v>
      </c>
      <c r="I9" s="301" t="s">
        <v>27</v>
      </c>
      <c r="J9" s="301"/>
      <c r="K9" s="301" t="s">
        <v>26</v>
      </c>
      <c r="L9" s="301"/>
      <c r="M9" s="218" t="s">
        <v>6</v>
      </c>
      <c r="N9" s="218" t="s">
        <v>283</v>
      </c>
      <c r="P9" s="301" t="s">
        <v>27</v>
      </c>
      <c r="Q9" s="301"/>
      <c r="R9" s="301" t="s">
        <v>26</v>
      </c>
      <c r="S9" s="301"/>
      <c r="T9" s="218" t="s">
        <v>6</v>
      </c>
      <c r="U9" s="218" t="s">
        <v>283</v>
      </c>
      <c r="W9" s="301" t="s">
        <v>27</v>
      </c>
      <c r="X9" s="301"/>
      <c r="Y9" s="301" t="s">
        <v>26</v>
      </c>
      <c r="Z9" s="301"/>
      <c r="AA9" s="218" t="s">
        <v>6</v>
      </c>
      <c r="AB9" s="218" t="s">
        <v>283</v>
      </c>
    </row>
    <row r="10" spans="1:28" ht="27.95" customHeight="1" x14ac:dyDescent="0.25">
      <c r="A10" s="213" t="s">
        <v>43</v>
      </c>
      <c r="B10" s="132">
        <v>1190</v>
      </c>
      <c r="C10" s="131">
        <f>B10/$B$27</f>
        <v>1.9731715001077784E-2</v>
      </c>
      <c r="D10" s="132">
        <v>4879</v>
      </c>
      <c r="E10" s="131">
        <f>D10/$D$27</f>
        <v>1.6317998628739613E-2</v>
      </c>
      <c r="F10" s="132">
        <f>B10+D10</f>
        <v>6069</v>
      </c>
      <c r="G10" s="131">
        <f>B10/F10</f>
        <v>0.19607843137254902</v>
      </c>
      <c r="I10" s="132">
        <v>1440</v>
      </c>
      <c r="J10" s="131">
        <f>I10/$I$27</f>
        <v>2.0853849273011642E-2</v>
      </c>
      <c r="K10" s="132">
        <v>6163</v>
      </c>
      <c r="L10" s="131">
        <f>K10/$K$27</f>
        <v>1.6910737755972814E-2</v>
      </c>
      <c r="M10" s="132">
        <f>I10+K10</f>
        <v>7603</v>
      </c>
      <c r="N10" s="131">
        <f>I10/M10</f>
        <v>0.18939892147836379</v>
      </c>
      <c r="P10" s="132">
        <v>918</v>
      </c>
      <c r="Q10" s="131">
        <f>P10/$B$27</f>
        <v>1.5221608715117147E-2</v>
      </c>
      <c r="R10" s="132">
        <v>3380</v>
      </c>
      <c r="S10" s="131">
        <f>R10/$D$27</f>
        <v>1.130453686516497E-2</v>
      </c>
      <c r="T10" s="132">
        <f t="shared" ref="T10:T26" si="0">P10+R10</f>
        <v>4298</v>
      </c>
      <c r="U10" s="131">
        <f>P10/T10</f>
        <v>0.2135877152163797</v>
      </c>
      <c r="W10" s="132">
        <v>1039</v>
      </c>
      <c r="X10" s="131">
        <f>W10/$I$27</f>
        <v>1.5046631524068817E-2</v>
      </c>
      <c r="Y10" s="132">
        <v>3994</v>
      </c>
      <c r="Z10" s="131">
        <f>Y10/$K$27</f>
        <v>1.0959189777276557E-2</v>
      </c>
      <c r="AA10" s="132">
        <f>W10+Y10</f>
        <v>5033</v>
      </c>
      <c r="AB10" s="131">
        <f>W10/AA10</f>
        <v>0.20643751241804092</v>
      </c>
    </row>
    <row r="11" spans="1:28" ht="27.95" customHeight="1" x14ac:dyDescent="0.25">
      <c r="A11" s="213" t="s">
        <v>44</v>
      </c>
      <c r="B11" s="132">
        <v>3657</v>
      </c>
      <c r="C11" s="131">
        <f t="shared" ref="C11:C26" si="1">B11/$B$27</f>
        <v>6.0637715763816345E-2</v>
      </c>
      <c r="D11" s="132">
        <v>13881</v>
      </c>
      <c r="E11" s="131">
        <f t="shared" ref="E11:E26" si="2">D11/$D$27</f>
        <v>4.6425525510460044E-2</v>
      </c>
      <c r="F11" s="132">
        <f t="shared" ref="F11:F26" si="3">B11+D11</f>
        <v>17538</v>
      </c>
      <c r="G11" s="131">
        <f t="shared" ref="G11:G27" si="4">B11/F11</f>
        <v>0.20851864522750599</v>
      </c>
      <c r="I11" s="132">
        <v>4038</v>
      </c>
      <c r="J11" s="131">
        <f t="shared" ref="J11:J26" si="5">I11/$I$27</f>
        <v>5.8477669003070151E-2</v>
      </c>
      <c r="K11" s="132">
        <v>15946</v>
      </c>
      <c r="L11" s="131">
        <f t="shared" ref="L11:L26" si="6">K11/$K$27</f>
        <v>4.3754441709677509E-2</v>
      </c>
      <c r="M11" s="132">
        <f t="shared" ref="M11:M26" si="7">I11+K11</f>
        <v>19984</v>
      </c>
      <c r="N11" s="131">
        <f t="shared" ref="N11:N27" si="8">I11/M11</f>
        <v>0.20206164931945556</v>
      </c>
      <c r="P11" s="132">
        <v>3224</v>
      </c>
      <c r="Q11" s="131">
        <f t="shared" ref="Q11:Q26" si="9">P11/$B$27</f>
        <v>5.3458024507121657E-2</v>
      </c>
      <c r="R11" s="132">
        <v>11290</v>
      </c>
      <c r="S11" s="131">
        <f t="shared" ref="S11:S26" si="10">R11/$D$27</f>
        <v>3.7759828759678253E-2</v>
      </c>
      <c r="T11" s="132">
        <f t="shared" si="0"/>
        <v>14514</v>
      </c>
      <c r="U11" s="131">
        <f t="shared" ref="U11:U27" si="11">P11/T11</f>
        <v>0.22213035689678931</v>
      </c>
      <c r="W11" s="132">
        <v>3423</v>
      </c>
      <c r="X11" s="131">
        <f t="shared" ref="X11:X26" si="12">W11/$I$27</f>
        <v>4.957133754272143E-2</v>
      </c>
      <c r="Y11" s="132">
        <v>12256</v>
      </c>
      <c r="Z11" s="131">
        <f t="shared" ref="Z11:Z26" si="13">Y11/$K$27</f>
        <v>3.3629401579945289E-2</v>
      </c>
      <c r="AA11" s="132">
        <f t="shared" ref="AA11:AA26" si="14">W11+Y11</f>
        <v>15679</v>
      </c>
      <c r="AB11" s="131">
        <f t="shared" ref="AB11:AB27" si="15">W11/AA11</f>
        <v>0.21831749473818482</v>
      </c>
    </row>
    <row r="12" spans="1:28" ht="27.95" customHeight="1" x14ac:dyDescent="0.25">
      <c r="A12" s="213" t="s">
        <v>45</v>
      </c>
      <c r="B12" s="132">
        <v>3395</v>
      </c>
      <c r="C12" s="131">
        <f t="shared" si="1"/>
        <v>5.6293422208957201E-2</v>
      </c>
      <c r="D12" s="132">
        <v>15250</v>
      </c>
      <c r="E12" s="131">
        <f t="shared" si="2"/>
        <v>5.1004197394605259E-2</v>
      </c>
      <c r="F12" s="132">
        <f t="shared" si="3"/>
        <v>18645</v>
      </c>
      <c r="G12" s="131">
        <f t="shared" si="4"/>
        <v>0.18208635022794314</v>
      </c>
      <c r="I12" s="132">
        <v>3746</v>
      </c>
      <c r="J12" s="131">
        <f t="shared" si="5"/>
        <v>5.424897178937612E-2</v>
      </c>
      <c r="K12" s="132">
        <v>17941</v>
      </c>
      <c r="L12" s="131">
        <f t="shared" si="6"/>
        <v>4.9228548771687204E-2</v>
      </c>
      <c r="M12" s="132">
        <f t="shared" si="7"/>
        <v>21687</v>
      </c>
      <c r="N12" s="131">
        <f t="shared" si="8"/>
        <v>0.17273020703647346</v>
      </c>
      <c r="P12" s="132">
        <v>2135</v>
      </c>
      <c r="Q12" s="131">
        <f t="shared" si="9"/>
        <v>3.5401018090168962E-2</v>
      </c>
      <c r="R12" s="132">
        <v>8558</v>
      </c>
      <c r="S12" s="131">
        <f t="shared" si="10"/>
        <v>2.862255221659225E-2</v>
      </c>
      <c r="T12" s="132">
        <f t="shared" si="0"/>
        <v>10693</v>
      </c>
      <c r="U12" s="131">
        <f t="shared" si="11"/>
        <v>0.19966333115122042</v>
      </c>
      <c r="W12" s="132">
        <v>2349</v>
      </c>
      <c r="X12" s="131">
        <f t="shared" si="12"/>
        <v>3.4017841626600244E-2</v>
      </c>
      <c r="Y12" s="132">
        <v>9825</v>
      </c>
      <c r="Z12" s="131">
        <f t="shared" si="13"/>
        <v>2.69589483129049E-2</v>
      </c>
      <c r="AA12" s="132">
        <f t="shared" si="14"/>
        <v>12174</v>
      </c>
      <c r="AB12" s="131">
        <f t="shared" si="15"/>
        <v>0.19295219319862</v>
      </c>
    </row>
    <row r="13" spans="1:28" ht="27.95" customHeight="1" x14ac:dyDescent="0.25">
      <c r="A13" s="213" t="s">
        <v>46</v>
      </c>
      <c r="B13" s="132">
        <v>2057</v>
      </c>
      <c r="C13" s="131">
        <f t="shared" si="1"/>
        <v>3.4107678787577311E-2</v>
      </c>
      <c r="D13" s="132">
        <v>9309</v>
      </c>
      <c r="E13" s="131">
        <f t="shared" si="2"/>
        <v>3.1134299904680682E-2</v>
      </c>
      <c r="F13" s="132">
        <f t="shared" si="3"/>
        <v>11366</v>
      </c>
      <c r="G13" s="131">
        <f t="shared" si="4"/>
        <v>0.18097835650184763</v>
      </c>
      <c r="I13" s="132">
        <v>2394</v>
      </c>
      <c r="J13" s="131">
        <f t="shared" si="5"/>
        <v>3.466952441638186E-2</v>
      </c>
      <c r="K13" s="132">
        <v>11751</v>
      </c>
      <c r="L13" s="131">
        <f t="shared" si="6"/>
        <v>3.2243725356228548E-2</v>
      </c>
      <c r="M13" s="132">
        <f t="shared" si="7"/>
        <v>14145</v>
      </c>
      <c r="N13" s="131">
        <f t="shared" si="8"/>
        <v>0.16924708377518558</v>
      </c>
      <c r="P13" s="132">
        <v>1767</v>
      </c>
      <c r="Q13" s="131">
        <f t="shared" si="9"/>
        <v>2.9299109585633986E-2</v>
      </c>
      <c r="R13" s="132">
        <v>7421</v>
      </c>
      <c r="S13" s="131">
        <f t="shared" si="10"/>
        <v>2.4819813040351846E-2</v>
      </c>
      <c r="T13" s="132">
        <f t="shared" si="0"/>
        <v>9188</v>
      </c>
      <c r="U13" s="131">
        <f t="shared" si="11"/>
        <v>0.19231606443186766</v>
      </c>
      <c r="W13" s="132">
        <v>1952</v>
      </c>
      <c r="X13" s="131">
        <f t="shared" si="12"/>
        <v>2.8268551236749116E-2</v>
      </c>
      <c r="Y13" s="132">
        <v>8715</v>
      </c>
      <c r="Z13" s="131">
        <f t="shared" si="13"/>
        <v>2.3913204534042359E-2</v>
      </c>
      <c r="AA13" s="132">
        <f t="shared" si="14"/>
        <v>10667</v>
      </c>
      <c r="AB13" s="131">
        <f t="shared" si="15"/>
        <v>0.18299428142870536</v>
      </c>
    </row>
    <row r="14" spans="1:28" ht="27.95" customHeight="1" x14ac:dyDescent="0.25">
      <c r="A14" s="213" t="s">
        <v>47</v>
      </c>
      <c r="B14" s="132">
        <v>2807</v>
      </c>
      <c r="C14" s="131">
        <f t="shared" si="1"/>
        <v>4.6543633620189359E-2</v>
      </c>
      <c r="D14" s="132">
        <v>13532</v>
      </c>
      <c r="E14" s="131">
        <f t="shared" si="2"/>
        <v>4.5258281911068746E-2</v>
      </c>
      <c r="F14" s="132">
        <f t="shared" si="3"/>
        <v>16339</v>
      </c>
      <c r="G14" s="131">
        <f t="shared" si="4"/>
        <v>0.17179753962910826</v>
      </c>
      <c r="I14" s="132">
        <v>3180</v>
      </c>
      <c r="J14" s="131">
        <f t="shared" si="5"/>
        <v>4.6052250477900715E-2</v>
      </c>
      <c r="K14" s="132">
        <v>16149</v>
      </c>
      <c r="L14" s="131">
        <f t="shared" si="6"/>
        <v>4.4311456112478498E-2</v>
      </c>
      <c r="M14" s="132">
        <f t="shared" si="7"/>
        <v>19329</v>
      </c>
      <c r="N14" s="131">
        <f t="shared" si="8"/>
        <v>0.1645196337110042</v>
      </c>
      <c r="P14" s="132">
        <v>2150</v>
      </c>
      <c r="Q14" s="131">
        <f t="shared" si="9"/>
        <v>3.5649737186821205E-2</v>
      </c>
      <c r="R14" s="132">
        <v>8793</v>
      </c>
      <c r="S14" s="131">
        <f t="shared" si="10"/>
        <v>2.9408518537099283E-2</v>
      </c>
      <c r="T14" s="132">
        <f t="shared" si="0"/>
        <v>10943</v>
      </c>
      <c r="U14" s="131">
        <f t="shared" si="11"/>
        <v>0.19647263090560174</v>
      </c>
      <c r="W14" s="132">
        <v>2362</v>
      </c>
      <c r="X14" s="131">
        <f t="shared" si="12"/>
        <v>3.4206105543648266E-2</v>
      </c>
      <c r="Y14" s="132">
        <v>10085</v>
      </c>
      <c r="Z14" s="131">
        <f t="shared" si="13"/>
        <v>2.7672365774620448E-2</v>
      </c>
      <c r="AA14" s="132">
        <f t="shared" si="14"/>
        <v>12447</v>
      </c>
      <c r="AB14" s="131">
        <f t="shared" si="15"/>
        <v>0.18976460191210734</v>
      </c>
    </row>
    <row r="15" spans="1:28" ht="27.95" customHeight="1" x14ac:dyDescent="0.25">
      <c r="A15" s="213" t="s">
        <v>48</v>
      </c>
      <c r="B15" s="132">
        <v>7481</v>
      </c>
      <c r="C15" s="131">
        <f t="shared" si="1"/>
        <v>0.12404450413702764</v>
      </c>
      <c r="D15" s="132">
        <v>33671</v>
      </c>
      <c r="E15" s="131">
        <f t="shared" si="2"/>
        <v>0.11261392330975434</v>
      </c>
      <c r="F15" s="132">
        <f t="shared" si="3"/>
        <v>41152</v>
      </c>
      <c r="G15" s="131">
        <f t="shared" si="4"/>
        <v>0.18178946345256611</v>
      </c>
      <c r="I15" s="132">
        <v>8624</v>
      </c>
      <c r="J15" s="131">
        <f t="shared" si="5"/>
        <v>0.12489138620170306</v>
      </c>
      <c r="K15" s="132">
        <v>40612</v>
      </c>
      <c r="L15" s="131">
        <f t="shared" si="6"/>
        <v>0.11143580751996883</v>
      </c>
      <c r="M15" s="132">
        <f t="shared" si="7"/>
        <v>49236</v>
      </c>
      <c r="N15" s="131">
        <f t="shared" si="8"/>
        <v>0.17515638963360142</v>
      </c>
      <c r="P15" s="132">
        <v>3647</v>
      </c>
      <c r="Q15" s="131">
        <f t="shared" si="9"/>
        <v>6.0471903032714852E-2</v>
      </c>
      <c r="R15" s="132">
        <v>15914</v>
      </c>
      <c r="S15" s="131">
        <f t="shared" si="10"/>
        <v>5.3224970317229385E-2</v>
      </c>
      <c r="T15" s="132">
        <f t="shared" si="0"/>
        <v>19561</v>
      </c>
      <c r="U15" s="131">
        <f t="shared" si="11"/>
        <v>0.18644241091968713</v>
      </c>
      <c r="W15" s="132">
        <v>4210</v>
      </c>
      <c r="X15" s="131">
        <f t="shared" si="12"/>
        <v>6.0968545444013207E-2</v>
      </c>
      <c r="Y15" s="132">
        <v>19008</v>
      </c>
      <c r="Z15" s="131">
        <f t="shared" si="13"/>
        <v>5.2156304278035248E-2</v>
      </c>
      <c r="AA15" s="132">
        <f t="shared" si="14"/>
        <v>23218</v>
      </c>
      <c r="AB15" s="131">
        <f t="shared" si="15"/>
        <v>0.18132483418037729</v>
      </c>
    </row>
    <row r="16" spans="1:28" ht="27.95" customHeight="1" x14ac:dyDescent="0.25">
      <c r="A16" s="213" t="s">
        <v>49</v>
      </c>
      <c r="B16" s="132">
        <v>4347</v>
      </c>
      <c r="C16" s="131">
        <f t="shared" si="1"/>
        <v>7.2078794209819427E-2</v>
      </c>
      <c r="D16" s="132">
        <v>19764</v>
      </c>
      <c r="E16" s="131">
        <f t="shared" si="2"/>
        <v>6.6101439823408423E-2</v>
      </c>
      <c r="F16" s="132">
        <f t="shared" si="3"/>
        <v>24111</v>
      </c>
      <c r="G16" s="131">
        <f>B16/F16</f>
        <v>0.18029115341545351</v>
      </c>
      <c r="I16" s="132">
        <v>4886</v>
      </c>
      <c r="J16" s="131">
        <f t="shared" si="5"/>
        <v>7.0758269130510337E-2</v>
      </c>
      <c r="K16" s="132">
        <v>24187</v>
      </c>
      <c r="L16" s="131">
        <f t="shared" si="6"/>
        <v>6.6367031332746129E-2</v>
      </c>
      <c r="M16" s="132">
        <f t="shared" si="7"/>
        <v>29073</v>
      </c>
      <c r="N16" s="131">
        <f t="shared" si="8"/>
        <v>0.16805971176005227</v>
      </c>
      <c r="P16" s="132">
        <v>3736</v>
      </c>
      <c r="Q16" s="131">
        <f t="shared" si="9"/>
        <v>6.194763633951815E-2</v>
      </c>
      <c r="R16" s="132">
        <v>15655</v>
      </c>
      <c r="S16" s="131">
        <f t="shared" si="10"/>
        <v>5.2358735095904614E-2</v>
      </c>
      <c r="T16" s="132">
        <f t="shared" si="0"/>
        <v>19391</v>
      </c>
      <c r="U16" s="131">
        <f t="shared" si="11"/>
        <v>0.19266670104687741</v>
      </c>
      <c r="W16" s="132">
        <v>4153</v>
      </c>
      <c r="X16" s="131">
        <f t="shared" si="12"/>
        <v>6.0143080576956498E-2</v>
      </c>
      <c r="Y16" s="132">
        <v>18414</v>
      </c>
      <c r="Z16" s="131">
        <f t="shared" si="13"/>
        <v>5.0526419769346645E-2</v>
      </c>
      <c r="AA16" s="132">
        <f t="shared" si="14"/>
        <v>22567</v>
      </c>
      <c r="AB16" s="131">
        <f t="shared" si="15"/>
        <v>0.18402977799441664</v>
      </c>
    </row>
    <row r="17" spans="1:28" ht="27.95" customHeight="1" x14ac:dyDescent="0.25">
      <c r="A17" s="213" t="s">
        <v>50</v>
      </c>
      <c r="B17" s="132">
        <v>2743</v>
      </c>
      <c r="C17" s="131">
        <f t="shared" si="1"/>
        <v>4.5482432141139797E-2</v>
      </c>
      <c r="D17" s="132">
        <v>15521</v>
      </c>
      <c r="E17" s="131">
        <f t="shared" si="2"/>
        <v>5.1910567066338904E-2</v>
      </c>
      <c r="F17" s="132">
        <f t="shared" si="3"/>
        <v>18264</v>
      </c>
      <c r="G17" s="131">
        <f t="shared" si="4"/>
        <v>0.1501861585632939</v>
      </c>
      <c r="I17" s="132">
        <v>3146</v>
      </c>
      <c r="J17" s="131">
        <f t="shared" si="5"/>
        <v>4.5559867925621271E-2</v>
      </c>
      <c r="K17" s="132">
        <v>19274</v>
      </c>
      <c r="L17" s="131">
        <f t="shared" si="6"/>
        <v>5.288618521963654E-2</v>
      </c>
      <c r="M17" s="132">
        <f t="shared" si="7"/>
        <v>22420</v>
      </c>
      <c r="N17" s="131">
        <f t="shared" si="8"/>
        <v>0.14032114183764496</v>
      </c>
      <c r="P17" s="132">
        <v>2122</v>
      </c>
      <c r="Q17" s="131">
        <f t="shared" si="9"/>
        <v>3.518546153973702E-2</v>
      </c>
      <c r="R17" s="132">
        <v>10832</v>
      </c>
      <c r="S17" s="131">
        <f t="shared" si="10"/>
        <v>3.6228030569073061E-2</v>
      </c>
      <c r="T17" s="132">
        <f t="shared" si="0"/>
        <v>12954</v>
      </c>
      <c r="U17" s="131">
        <f t="shared" si="11"/>
        <v>0.16381040605218466</v>
      </c>
      <c r="W17" s="132">
        <v>2371</v>
      </c>
      <c r="X17" s="131">
        <f t="shared" si="12"/>
        <v>3.4336442101604588E-2</v>
      </c>
      <c r="Y17" s="132">
        <v>12850</v>
      </c>
      <c r="Z17" s="131">
        <f t="shared" si="13"/>
        <v>3.5259286088633886E-2</v>
      </c>
      <c r="AA17" s="132">
        <f t="shared" si="14"/>
        <v>15221</v>
      </c>
      <c r="AB17" s="131">
        <f t="shared" si="15"/>
        <v>0.1557716312988634</v>
      </c>
    </row>
    <row r="18" spans="1:28" ht="27.95" customHeight="1" x14ac:dyDescent="0.25">
      <c r="A18" s="213" t="s">
        <v>140</v>
      </c>
      <c r="B18" s="132">
        <v>1427</v>
      </c>
      <c r="C18" s="131">
        <f t="shared" si="1"/>
        <v>2.3661476728183192E-2</v>
      </c>
      <c r="D18" s="132">
        <v>7667</v>
      </c>
      <c r="E18" s="131">
        <f t="shared" si="2"/>
        <v>2.5642569273733675E-2</v>
      </c>
      <c r="F18" s="132">
        <f t="shared" si="3"/>
        <v>9094</v>
      </c>
      <c r="G18" s="131">
        <f t="shared" si="4"/>
        <v>0.15691664833956454</v>
      </c>
      <c r="I18" s="132">
        <v>1632</v>
      </c>
      <c r="J18" s="131">
        <f t="shared" si="5"/>
        <v>2.3634362509413195E-2</v>
      </c>
      <c r="K18" s="132">
        <v>9689</v>
      </c>
      <c r="L18" s="131">
        <f t="shared" si="6"/>
        <v>2.6585776102161382E-2</v>
      </c>
      <c r="M18" s="132">
        <f t="shared" si="7"/>
        <v>11321</v>
      </c>
      <c r="N18" s="131">
        <f t="shared" si="8"/>
        <v>0.14415687660100698</v>
      </c>
      <c r="P18" s="132">
        <v>879</v>
      </c>
      <c r="Q18" s="131">
        <f t="shared" si="9"/>
        <v>1.457493906382132E-2</v>
      </c>
      <c r="R18" s="132">
        <v>4310</v>
      </c>
      <c r="S18" s="131">
        <f t="shared" si="10"/>
        <v>1.4414956771852372E-2</v>
      </c>
      <c r="T18" s="132">
        <f t="shared" si="0"/>
        <v>5189</v>
      </c>
      <c r="U18" s="131">
        <f t="shared" si="11"/>
        <v>0.16939680092503373</v>
      </c>
      <c r="W18" s="132">
        <v>991</v>
      </c>
      <c r="X18" s="131">
        <f t="shared" si="12"/>
        <v>1.435150321496843E-2</v>
      </c>
      <c r="Y18" s="132">
        <v>5146</v>
      </c>
      <c r="Z18" s="131">
        <f t="shared" si="13"/>
        <v>1.4120177915339299E-2</v>
      </c>
      <c r="AA18" s="132">
        <f t="shared" si="14"/>
        <v>6137</v>
      </c>
      <c r="AB18" s="131">
        <f t="shared" si="15"/>
        <v>0.16147955026886102</v>
      </c>
    </row>
    <row r="19" spans="1:28" ht="27.95" customHeight="1" x14ac:dyDescent="0.25">
      <c r="A19" s="213" t="s">
        <v>51</v>
      </c>
      <c r="B19" s="132">
        <v>4057</v>
      </c>
      <c r="C19" s="131">
        <f t="shared" si="1"/>
        <v>6.7270225007876105E-2</v>
      </c>
      <c r="D19" s="132">
        <v>24736</v>
      </c>
      <c r="E19" s="131">
        <f t="shared" si="2"/>
        <v>8.2730480442816764E-2</v>
      </c>
      <c r="F19" s="132">
        <f t="shared" si="3"/>
        <v>28793</v>
      </c>
      <c r="G19" s="131">
        <f t="shared" si="4"/>
        <v>0.14090230264300352</v>
      </c>
      <c r="I19" s="132">
        <v>4661</v>
      </c>
      <c r="J19" s="131">
        <f t="shared" si="5"/>
        <v>6.7499855181602272E-2</v>
      </c>
      <c r="K19" s="132">
        <v>29329</v>
      </c>
      <c r="L19" s="131">
        <f t="shared" si="6"/>
        <v>8.0476233594828278E-2</v>
      </c>
      <c r="M19" s="132">
        <f t="shared" si="7"/>
        <v>33990</v>
      </c>
      <c r="N19" s="131">
        <f t="shared" si="8"/>
        <v>0.13712856722565461</v>
      </c>
      <c r="P19" s="132">
        <v>2861</v>
      </c>
      <c r="Q19" s="131">
        <f t="shared" si="9"/>
        <v>4.7439022368137428E-2</v>
      </c>
      <c r="R19" s="132">
        <v>15608</v>
      </c>
      <c r="S19" s="131">
        <f t="shared" si="10"/>
        <v>5.2201541831803207E-2</v>
      </c>
      <c r="T19" s="132">
        <f t="shared" si="0"/>
        <v>18469</v>
      </c>
      <c r="U19" s="131">
        <f t="shared" si="11"/>
        <v>0.15490822459256051</v>
      </c>
      <c r="W19" s="132">
        <v>3113</v>
      </c>
      <c r="X19" s="131">
        <f t="shared" si="12"/>
        <v>4.5081967213114756E-2</v>
      </c>
      <c r="Y19" s="132">
        <v>17352</v>
      </c>
      <c r="Z19" s="131">
        <f t="shared" si="13"/>
        <v>4.761238382957006E-2</v>
      </c>
      <c r="AA19" s="132">
        <f t="shared" si="14"/>
        <v>20465</v>
      </c>
      <c r="AB19" s="131">
        <f t="shared" si="15"/>
        <v>0.15211336428047886</v>
      </c>
    </row>
    <row r="20" spans="1:28" ht="27.95" customHeight="1" x14ac:dyDescent="0.25">
      <c r="A20" s="213" t="s">
        <v>52</v>
      </c>
      <c r="B20" s="132">
        <v>3462</v>
      </c>
      <c r="C20" s="131">
        <f t="shared" si="1"/>
        <v>5.7404367507337212E-2</v>
      </c>
      <c r="D20" s="132">
        <v>17207</v>
      </c>
      <c r="E20" s="131">
        <f t="shared" si="2"/>
        <v>5.7549457348785096E-2</v>
      </c>
      <c r="F20" s="132">
        <f t="shared" si="3"/>
        <v>20669</v>
      </c>
      <c r="G20" s="131">
        <f t="shared" si="4"/>
        <v>0.16749721805602594</v>
      </c>
      <c r="I20" s="132">
        <v>3896</v>
      </c>
      <c r="J20" s="131">
        <f t="shared" si="5"/>
        <v>5.6421247755314832E-2</v>
      </c>
      <c r="K20" s="132">
        <v>21101</v>
      </c>
      <c r="L20" s="131">
        <f t="shared" si="6"/>
        <v>5.7899314844845423E-2</v>
      </c>
      <c r="M20" s="132">
        <f t="shared" si="7"/>
        <v>24997</v>
      </c>
      <c r="N20" s="131">
        <f t="shared" si="8"/>
        <v>0.15585870304436533</v>
      </c>
      <c r="P20" s="132">
        <v>2112</v>
      </c>
      <c r="Q20" s="131">
        <f t="shared" si="9"/>
        <v>3.5019648808635527E-2</v>
      </c>
      <c r="R20" s="132">
        <v>9613</v>
      </c>
      <c r="S20" s="131">
        <f t="shared" si="10"/>
        <v>3.215103931503871E-2</v>
      </c>
      <c r="T20" s="132">
        <f t="shared" si="0"/>
        <v>11725</v>
      </c>
      <c r="U20" s="131">
        <f t="shared" si="11"/>
        <v>0.1801279317697228</v>
      </c>
      <c r="W20" s="132">
        <v>2339</v>
      </c>
      <c r="X20" s="131">
        <f t="shared" si="12"/>
        <v>3.3873023228870994E-2</v>
      </c>
      <c r="Y20" s="132">
        <v>11510</v>
      </c>
      <c r="Z20" s="131">
        <f t="shared" si="13"/>
        <v>3.1582442247484514E-2</v>
      </c>
      <c r="AA20" s="132">
        <f t="shared" si="14"/>
        <v>13849</v>
      </c>
      <c r="AB20" s="131">
        <f t="shared" si="15"/>
        <v>0.16889306087082101</v>
      </c>
    </row>
    <row r="21" spans="1:28" ht="27.95" customHeight="1" x14ac:dyDescent="0.25">
      <c r="A21" s="213" t="s">
        <v>53</v>
      </c>
      <c r="B21" s="132">
        <v>1597</v>
      </c>
      <c r="C21" s="131">
        <f t="shared" si="1"/>
        <v>2.6480293156908589E-2</v>
      </c>
      <c r="D21" s="132">
        <v>8023</v>
      </c>
      <c r="E21" s="131">
        <f t="shared" si="2"/>
        <v>2.6833224635863476E-2</v>
      </c>
      <c r="F21" s="132">
        <f t="shared" si="3"/>
        <v>9620</v>
      </c>
      <c r="G21" s="131">
        <f t="shared" si="4"/>
        <v>0.166008316008316</v>
      </c>
      <c r="I21" s="132">
        <v>1808</v>
      </c>
      <c r="J21" s="131">
        <f t="shared" si="5"/>
        <v>2.6183166309447951E-2</v>
      </c>
      <c r="K21" s="132">
        <v>9859</v>
      </c>
      <c r="L21" s="131">
        <f t="shared" si="6"/>
        <v>2.7052241365590778E-2</v>
      </c>
      <c r="M21" s="132">
        <f t="shared" si="7"/>
        <v>11667</v>
      </c>
      <c r="N21" s="131">
        <f t="shared" si="8"/>
        <v>0.1549670009428302</v>
      </c>
      <c r="P21" s="132">
        <v>1105</v>
      </c>
      <c r="Q21" s="131">
        <f t="shared" si="9"/>
        <v>1.8322306786715085E-2</v>
      </c>
      <c r="R21" s="132">
        <v>5101</v>
      </c>
      <c r="S21" s="131">
        <f t="shared" si="10"/>
        <v>1.70604859613037E-2</v>
      </c>
      <c r="T21" s="132">
        <f t="shared" si="0"/>
        <v>6206</v>
      </c>
      <c r="U21" s="131">
        <f t="shared" si="11"/>
        <v>0.17805349661617789</v>
      </c>
      <c r="W21" s="132">
        <v>1202</v>
      </c>
      <c r="X21" s="131">
        <f t="shared" si="12"/>
        <v>1.7407171407055552E-2</v>
      </c>
      <c r="Y21" s="132">
        <v>6039</v>
      </c>
      <c r="Z21" s="131">
        <f t="shared" si="13"/>
        <v>1.6570492505000783E-2</v>
      </c>
      <c r="AA21" s="132">
        <f t="shared" si="14"/>
        <v>7241</v>
      </c>
      <c r="AB21" s="131">
        <f t="shared" si="15"/>
        <v>0.16599917138516779</v>
      </c>
    </row>
    <row r="22" spans="1:28" ht="27.95" customHeight="1" x14ac:dyDescent="0.25">
      <c r="A22" s="213" t="s">
        <v>54</v>
      </c>
      <c r="B22" s="132">
        <v>3373</v>
      </c>
      <c r="C22" s="131">
        <f t="shared" si="1"/>
        <v>5.5928634200533914E-2</v>
      </c>
      <c r="D22" s="132">
        <v>19335</v>
      </c>
      <c r="E22" s="131">
        <f t="shared" si="2"/>
        <v>6.466663322129132E-2</v>
      </c>
      <c r="F22" s="132">
        <f t="shared" si="3"/>
        <v>22708</v>
      </c>
      <c r="G22" s="131">
        <f t="shared" si="4"/>
        <v>0.14853796019024132</v>
      </c>
      <c r="I22" s="132">
        <v>3825</v>
      </c>
      <c r="J22" s="131">
        <f t="shared" si="5"/>
        <v>5.539303713143718E-2</v>
      </c>
      <c r="K22" s="132">
        <v>23136</v>
      </c>
      <c r="L22" s="131">
        <f t="shared" si="6"/>
        <v>6.3483178439426746E-2</v>
      </c>
      <c r="M22" s="132">
        <f t="shared" si="7"/>
        <v>26961</v>
      </c>
      <c r="N22" s="131">
        <f t="shared" si="8"/>
        <v>0.14187159229998889</v>
      </c>
      <c r="P22" s="132">
        <v>2465</v>
      </c>
      <c r="Q22" s="131">
        <f t="shared" si="9"/>
        <v>4.0872838216518263E-2</v>
      </c>
      <c r="R22" s="132">
        <v>12914</v>
      </c>
      <c r="S22" s="131">
        <f t="shared" si="10"/>
        <v>4.3191357715011959E-2</v>
      </c>
      <c r="T22" s="132">
        <f t="shared" si="0"/>
        <v>15379</v>
      </c>
      <c r="U22" s="131">
        <f t="shared" si="11"/>
        <v>0.16028350347876974</v>
      </c>
      <c r="W22" s="132">
        <v>2727</v>
      </c>
      <c r="X22" s="131">
        <f t="shared" si="12"/>
        <v>3.94919770607658E-2</v>
      </c>
      <c r="Y22" s="132">
        <v>14992</v>
      </c>
      <c r="Z22" s="131">
        <f t="shared" si="13"/>
        <v>4.1136748407844301E-2</v>
      </c>
      <c r="AA22" s="132">
        <f t="shared" si="14"/>
        <v>17719</v>
      </c>
      <c r="AB22" s="131">
        <f t="shared" si="15"/>
        <v>0.15390259043964105</v>
      </c>
    </row>
    <row r="23" spans="1:28" ht="27.95" customHeight="1" x14ac:dyDescent="0.25">
      <c r="A23" s="213" t="s">
        <v>55</v>
      </c>
      <c r="B23" s="132">
        <v>725</v>
      </c>
      <c r="C23" s="131">
        <f t="shared" si="1"/>
        <v>1.2021423004858313E-2</v>
      </c>
      <c r="D23" s="132">
        <v>3319</v>
      </c>
      <c r="E23" s="131">
        <f t="shared" si="2"/>
        <v>1.1100520075586548E-2</v>
      </c>
      <c r="F23" s="132">
        <f t="shared" si="3"/>
        <v>4044</v>
      </c>
      <c r="G23" s="131">
        <f t="shared" si="4"/>
        <v>0.17927794263105837</v>
      </c>
      <c r="I23" s="132">
        <v>801</v>
      </c>
      <c r="J23" s="131">
        <f t="shared" si="5"/>
        <v>1.1599953658112727E-2</v>
      </c>
      <c r="K23" s="132">
        <v>4011</v>
      </c>
      <c r="L23" s="131">
        <f t="shared" si="6"/>
        <v>1.1005836303619496E-2</v>
      </c>
      <c r="M23" s="132">
        <f t="shared" si="7"/>
        <v>4812</v>
      </c>
      <c r="N23" s="131">
        <f t="shared" si="8"/>
        <v>0.16645885286783044</v>
      </c>
      <c r="P23" s="132">
        <v>624</v>
      </c>
      <c r="Q23" s="131">
        <f t="shared" si="9"/>
        <v>1.0346714420733224E-2</v>
      </c>
      <c r="R23" s="132">
        <v>2741</v>
      </c>
      <c r="S23" s="131">
        <f t="shared" si="10"/>
        <v>9.1673773808926568E-3</v>
      </c>
      <c r="T23" s="132">
        <f t="shared" si="0"/>
        <v>3365</v>
      </c>
      <c r="U23" s="131">
        <f t="shared" si="11"/>
        <v>0.18543833580980684</v>
      </c>
      <c r="W23" s="132">
        <v>675</v>
      </c>
      <c r="X23" s="131">
        <f t="shared" si="12"/>
        <v>9.7752418467242086E-3</v>
      </c>
      <c r="Y23" s="132">
        <v>3171</v>
      </c>
      <c r="Z23" s="131">
        <f t="shared" si="13"/>
        <v>8.7009491196154125E-3</v>
      </c>
      <c r="AA23" s="132">
        <f t="shared" si="14"/>
        <v>3846</v>
      </c>
      <c r="AB23" s="131">
        <f t="shared" si="15"/>
        <v>0.17550702028081122</v>
      </c>
    </row>
    <row r="24" spans="1:28" ht="27.95" customHeight="1" x14ac:dyDescent="0.25">
      <c r="A24" s="213" t="s">
        <v>56</v>
      </c>
      <c r="B24" s="132">
        <v>770</v>
      </c>
      <c r="C24" s="131">
        <f t="shared" si="1"/>
        <v>1.2767580294815036E-2</v>
      </c>
      <c r="D24" s="132">
        <v>3431</v>
      </c>
      <c r="E24" s="131">
        <f t="shared" si="2"/>
        <v>1.1475108279402665E-2</v>
      </c>
      <c r="F24" s="132">
        <f t="shared" si="3"/>
        <v>4201</v>
      </c>
      <c r="G24" s="131">
        <f t="shared" si="4"/>
        <v>0.18328969293025471</v>
      </c>
      <c r="I24" s="132">
        <v>962</v>
      </c>
      <c r="J24" s="131">
        <f t="shared" si="5"/>
        <v>1.3931529861553611E-2</v>
      </c>
      <c r="K24" s="132">
        <v>4788</v>
      </c>
      <c r="L24" s="131">
        <f t="shared" si="6"/>
        <v>1.3137856948823273E-2</v>
      </c>
      <c r="M24" s="132">
        <f t="shared" si="7"/>
        <v>5750</v>
      </c>
      <c r="N24" s="131">
        <f t="shared" si="8"/>
        <v>0.16730434782608697</v>
      </c>
      <c r="P24" s="132">
        <v>405</v>
      </c>
      <c r="Q24" s="131">
        <f t="shared" si="9"/>
        <v>6.7154156096105059E-3</v>
      </c>
      <c r="R24" s="132">
        <v>1953</v>
      </c>
      <c r="S24" s="131">
        <f t="shared" si="10"/>
        <v>6.531881804043546E-3</v>
      </c>
      <c r="T24" s="132">
        <f t="shared" si="0"/>
        <v>2358</v>
      </c>
      <c r="U24" s="131">
        <f t="shared" si="11"/>
        <v>0.1717557251908397</v>
      </c>
      <c r="W24" s="132">
        <v>466</v>
      </c>
      <c r="X24" s="131">
        <f t="shared" si="12"/>
        <v>6.7485373341829346E-3</v>
      </c>
      <c r="Y24" s="132">
        <v>2452</v>
      </c>
      <c r="Z24" s="131">
        <f t="shared" si="13"/>
        <v>6.7280754466404894E-3</v>
      </c>
      <c r="AA24" s="132">
        <f t="shared" si="14"/>
        <v>2918</v>
      </c>
      <c r="AB24" s="131">
        <f t="shared" si="15"/>
        <v>0.15969842357779301</v>
      </c>
    </row>
    <row r="25" spans="1:28" ht="27.95" customHeight="1" x14ac:dyDescent="0.25">
      <c r="A25" s="213" t="s">
        <v>108</v>
      </c>
      <c r="B25" s="132">
        <v>8533</v>
      </c>
      <c r="C25" s="131">
        <f t="shared" si="1"/>
        <v>0.1414880034489048</v>
      </c>
      <c r="D25" s="132">
        <v>43634</v>
      </c>
      <c r="E25" s="131">
        <f t="shared" si="2"/>
        <v>0.14593555076171844</v>
      </c>
      <c r="F25" s="132">
        <f t="shared" si="3"/>
        <v>52167</v>
      </c>
      <c r="G25" s="131">
        <f t="shared" si="4"/>
        <v>0.16357083980294054</v>
      </c>
      <c r="I25" s="132">
        <v>9831</v>
      </c>
      <c r="J25" s="131">
        <f t="shared" si="5"/>
        <v>0.14237096680762323</v>
      </c>
      <c r="K25" s="132">
        <v>52867</v>
      </c>
      <c r="L25" s="131">
        <f t="shared" si="6"/>
        <v>0.14506246518659982</v>
      </c>
      <c r="M25" s="132">
        <f t="shared" si="7"/>
        <v>62698</v>
      </c>
      <c r="N25" s="131">
        <f t="shared" si="8"/>
        <v>0.15679925994449584</v>
      </c>
      <c r="P25" s="132">
        <v>5851</v>
      </c>
      <c r="Q25" s="131">
        <f t="shared" si="9"/>
        <v>9.7017028967484126E-2</v>
      </c>
      <c r="R25" s="132">
        <v>28385</v>
      </c>
      <c r="S25" s="131">
        <f t="shared" si="10"/>
        <v>9.4934697904647231E-2</v>
      </c>
      <c r="T25" s="132">
        <f t="shared" si="0"/>
        <v>34236</v>
      </c>
      <c r="U25" s="131">
        <f t="shared" si="11"/>
        <v>0.1709019745297348</v>
      </c>
      <c r="W25" s="132">
        <v>6466</v>
      </c>
      <c r="X25" s="131">
        <f t="shared" si="12"/>
        <v>9.3639575971731448E-2</v>
      </c>
      <c r="Y25" s="132">
        <v>33164</v>
      </c>
      <c r="Z25" s="131">
        <f t="shared" si="13"/>
        <v>9.0999141155132621E-2</v>
      </c>
      <c r="AA25" s="132">
        <f t="shared" si="14"/>
        <v>39630</v>
      </c>
      <c r="AB25" s="131">
        <f t="shared" si="15"/>
        <v>0.16315922281100176</v>
      </c>
    </row>
    <row r="26" spans="1:28" ht="27.95" customHeight="1" x14ac:dyDescent="0.25">
      <c r="A26" s="213" t="s">
        <v>109</v>
      </c>
      <c r="B26" s="132">
        <v>8688</v>
      </c>
      <c r="C26" s="131">
        <f t="shared" si="1"/>
        <v>0.14405810078097797</v>
      </c>
      <c r="D26" s="132">
        <v>45836</v>
      </c>
      <c r="E26" s="131">
        <f t="shared" si="2"/>
        <v>0.15330022241174601</v>
      </c>
      <c r="F26" s="132">
        <f t="shared" si="3"/>
        <v>54524</v>
      </c>
      <c r="G26" s="131">
        <f t="shared" si="4"/>
        <v>0.15934267478541558</v>
      </c>
      <c r="I26" s="132">
        <v>10182</v>
      </c>
      <c r="J26" s="131">
        <f t="shared" si="5"/>
        <v>0.14745409256791983</v>
      </c>
      <c r="K26" s="132">
        <v>57640</v>
      </c>
      <c r="L26" s="131">
        <f t="shared" si="6"/>
        <v>0.15815916343570874</v>
      </c>
      <c r="M26" s="132">
        <f t="shared" si="7"/>
        <v>67822</v>
      </c>
      <c r="N26" s="131">
        <f t="shared" si="8"/>
        <v>0.15012827696027839</v>
      </c>
      <c r="P26" s="132">
        <v>6077</v>
      </c>
      <c r="Q26" s="131">
        <f t="shared" si="9"/>
        <v>0.10076439669037789</v>
      </c>
      <c r="R26" s="132">
        <v>28576</v>
      </c>
      <c r="S26" s="131">
        <f t="shared" si="10"/>
        <v>9.5573504573655071E-2</v>
      </c>
      <c r="T26" s="132">
        <f t="shared" si="0"/>
        <v>34653</v>
      </c>
      <c r="U26" s="131">
        <f t="shared" si="11"/>
        <v>0.1753672120739907</v>
      </c>
      <c r="W26" s="132">
        <v>6768</v>
      </c>
      <c r="X26" s="131">
        <f t="shared" si="12"/>
        <v>9.8013091583154729E-2</v>
      </c>
      <c r="Y26" s="132">
        <v>33975</v>
      </c>
      <c r="Z26" s="131">
        <f t="shared" si="13"/>
        <v>9.322445485302229E-2</v>
      </c>
      <c r="AA26" s="132">
        <f t="shared" si="14"/>
        <v>40743</v>
      </c>
      <c r="AB26" s="131">
        <f t="shared" si="15"/>
        <v>0.16611442456372874</v>
      </c>
    </row>
    <row r="27" spans="1:28" ht="15" customHeight="1" x14ac:dyDescent="0.25">
      <c r="A27" s="140" t="s">
        <v>6</v>
      </c>
      <c r="B27" s="138">
        <f>SUM(B10:B26)</f>
        <v>60309</v>
      </c>
      <c r="C27" s="267"/>
      <c r="D27" s="138">
        <f t="shared" ref="D27:I27" si="16">SUM(D10:D26)</f>
        <v>298995</v>
      </c>
      <c r="E27" s="267"/>
      <c r="F27" s="138">
        <f t="shared" si="16"/>
        <v>359304</v>
      </c>
      <c r="G27" s="131">
        <f t="shared" si="4"/>
        <v>0.1678495090508316</v>
      </c>
      <c r="H27" s="138"/>
      <c r="I27" s="138">
        <f t="shared" si="16"/>
        <v>69052</v>
      </c>
      <c r="J27" s="138"/>
      <c r="K27" s="138">
        <f>SUM(K10:K26)</f>
        <v>364443</v>
      </c>
      <c r="L27" s="138"/>
      <c r="M27" s="138">
        <f>SUM(M10:M26)</f>
        <v>433495</v>
      </c>
      <c r="N27" s="131">
        <f t="shared" si="8"/>
        <v>0.15929134130728151</v>
      </c>
      <c r="P27" s="138">
        <f t="shared" ref="P27:R27" si="17">SUM(P10:P26)</f>
        <v>42078</v>
      </c>
      <c r="Q27" s="131"/>
      <c r="R27" s="138">
        <f t="shared" si="17"/>
        <v>191044</v>
      </c>
      <c r="S27" s="138"/>
      <c r="T27" s="138">
        <f t="shared" ref="T27" si="18">SUM(T10:T26)</f>
        <v>233122</v>
      </c>
      <c r="U27" s="131">
        <f t="shared" si="11"/>
        <v>0.18049776511869323</v>
      </c>
      <c r="V27" s="138"/>
      <c r="W27" s="138">
        <f t="shared" ref="W27" si="19">SUM(W10:W26)</f>
        <v>46606</v>
      </c>
      <c r="X27" s="138"/>
      <c r="Y27" s="138">
        <f>SUM(Y10:Y26)</f>
        <v>222948</v>
      </c>
      <c r="Z27" s="138"/>
      <c r="AA27" s="138">
        <f>SUM(AA10:AA26)</f>
        <v>269554</v>
      </c>
      <c r="AB27" s="131">
        <f t="shared" si="15"/>
        <v>0.1729004206949257</v>
      </c>
    </row>
    <row r="28" spans="1:28" ht="15" customHeight="1" x14ac:dyDescent="0.25">
      <c r="P28" s="36"/>
    </row>
    <row r="30" spans="1:28" ht="15" customHeight="1" x14ac:dyDescent="0.25">
      <c r="P30" s="36"/>
    </row>
    <row r="31" spans="1:28" ht="36" customHeight="1" x14ac:dyDescent="0.25"/>
  </sheetData>
  <mergeCells count="14">
    <mergeCell ref="P9:Q9"/>
    <mergeCell ref="R9:S9"/>
    <mergeCell ref="W9:X9"/>
    <mergeCell ref="Y9:Z9"/>
    <mergeCell ref="B9:C9"/>
    <mergeCell ref="D9:E9"/>
    <mergeCell ref="I9:J9"/>
    <mergeCell ref="K9:L9"/>
    <mergeCell ref="B8:G8"/>
    <mergeCell ref="I8:N8"/>
    <mergeCell ref="P8:U8"/>
    <mergeCell ref="W8:AB8"/>
    <mergeCell ref="B7:N7"/>
    <mergeCell ref="P7:AB7"/>
  </mergeCells>
  <conditionalFormatting sqref="C10:C26">
    <cfRule type="dataBar" priority="23">
      <dataBar>
        <cfvo type="min"/>
        <cfvo type="max"/>
        <color rgb="FFFFB628"/>
      </dataBar>
      <extLst>
        <ext xmlns:x14="http://schemas.microsoft.com/office/spreadsheetml/2009/9/main" uri="{B025F937-C7B1-47D3-B67F-A62EFF666E3E}">
          <x14:id>{0260A598-2761-4B1D-80B0-625BE2EAB3C9}</x14:id>
        </ext>
      </extLst>
    </cfRule>
  </conditionalFormatting>
  <conditionalFormatting sqref="E10:E26">
    <cfRule type="dataBar" priority="22">
      <dataBar>
        <cfvo type="min"/>
        <cfvo type="max"/>
        <color rgb="FFFFB628"/>
      </dataBar>
      <extLst>
        <ext xmlns:x14="http://schemas.microsoft.com/office/spreadsheetml/2009/9/main" uri="{B025F937-C7B1-47D3-B67F-A62EFF666E3E}">
          <x14:id>{01FC7EB3-3BD6-40E3-AEF6-C00832E1BD57}</x14:id>
        </ext>
      </extLst>
    </cfRule>
  </conditionalFormatting>
  <conditionalFormatting sqref="G10:G27">
    <cfRule type="colorScale" priority="4">
      <colorScale>
        <cfvo type="min"/>
        <cfvo type="percentile" val="50"/>
        <cfvo type="max"/>
        <color rgb="FFFF0000"/>
        <color rgb="FFFCFCFF"/>
        <color rgb="FF00B0F0"/>
      </colorScale>
    </cfRule>
  </conditionalFormatting>
  <conditionalFormatting sqref="J10:J26">
    <cfRule type="dataBar" priority="19">
      <dataBar>
        <cfvo type="min"/>
        <cfvo type="max"/>
        <color rgb="FFFFB628"/>
      </dataBar>
      <extLst>
        <ext xmlns:x14="http://schemas.microsoft.com/office/spreadsheetml/2009/9/main" uri="{B025F937-C7B1-47D3-B67F-A62EFF666E3E}">
          <x14:id>{BFCDA250-0402-4023-B857-FEC1984426DF}</x14:id>
        </ext>
      </extLst>
    </cfRule>
  </conditionalFormatting>
  <conditionalFormatting sqref="L10:L26">
    <cfRule type="dataBar" priority="20">
      <dataBar>
        <cfvo type="min"/>
        <cfvo type="max"/>
        <color rgb="FFFFB628"/>
      </dataBar>
      <extLst>
        <ext xmlns:x14="http://schemas.microsoft.com/office/spreadsheetml/2009/9/main" uri="{B025F937-C7B1-47D3-B67F-A62EFF666E3E}">
          <x14:id>{5D18B298-ECAA-489B-80F5-C98B75FFB7E6}</x14:id>
        </ext>
      </extLst>
    </cfRule>
  </conditionalFormatting>
  <conditionalFormatting sqref="N10:N27">
    <cfRule type="colorScale" priority="2">
      <colorScale>
        <cfvo type="min"/>
        <cfvo type="percentile" val="50"/>
        <cfvo type="max"/>
        <color rgb="FFFF0000"/>
        <color rgb="FFFCFCFF"/>
        <color rgb="FF00B0F0"/>
      </colorScale>
    </cfRule>
  </conditionalFormatting>
  <conditionalFormatting sqref="Q10:Q27">
    <cfRule type="dataBar" priority="18">
      <dataBar>
        <cfvo type="min"/>
        <cfvo type="max"/>
        <color rgb="FFFFB628"/>
      </dataBar>
      <extLst>
        <ext xmlns:x14="http://schemas.microsoft.com/office/spreadsheetml/2009/9/main" uri="{B025F937-C7B1-47D3-B67F-A62EFF666E3E}">
          <x14:id>{7E081D11-F10C-4205-BD9A-D3CCB8C0E07B}</x14:id>
        </ext>
      </extLst>
    </cfRule>
  </conditionalFormatting>
  <conditionalFormatting sqref="S10:S26">
    <cfRule type="dataBar" priority="17">
      <dataBar>
        <cfvo type="min"/>
        <cfvo type="max"/>
        <color rgb="FFFFB628"/>
      </dataBar>
      <extLst>
        <ext xmlns:x14="http://schemas.microsoft.com/office/spreadsheetml/2009/9/main" uri="{B025F937-C7B1-47D3-B67F-A62EFF666E3E}">
          <x14:id>{6C3A2554-9B85-4B41-8BE8-0FB93C4F1B14}</x14:id>
        </ext>
      </extLst>
    </cfRule>
  </conditionalFormatting>
  <conditionalFormatting sqref="U10:U27">
    <cfRule type="colorScale" priority="1">
      <colorScale>
        <cfvo type="min"/>
        <cfvo type="percentile" val="50"/>
        <cfvo type="max"/>
        <color rgb="FFFF0000"/>
        <color rgb="FFFCFCFF"/>
        <color rgb="FF00B0F0"/>
      </colorScale>
    </cfRule>
  </conditionalFormatting>
  <conditionalFormatting sqref="X10:X26">
    <cfRule type="dataBar" priority="15">
      <dataBar>
        <cfvo type="min"/>
        <cfvo type="max"/>
        <color rgb="FFFFB628"/>
      </dataBar>
      <extLst>
        <ext xmlns:x14="http://schemas.microsoft.com/office/spreadsheetml/2009/9/main" uri="{B025F937-C7B1-47D3-B67F-A62EFF666E3E}">
          <x14:id>{4659B6AB-DEB9-42F8-87A0-A27E4C6A32AE}</x14:id>
        </ext>
      </extLst>
    </cfRule>
  </conditionalFormatting>
  <conditionalFormatting sqref="Z10:Z26">
    <cfRule type="dataBar" priority="16">
      <dataBar>
        <cfvo type="min"/>
        <cfvo type="max"/>
        <color rgb="FFFFB628"/>
      </dataBar>
      <extLst>
        <ext xmlns:x14="http://schemas.microsoft.com/office/spreadsheetml/2009/9/main" uri="{B025F937-C7B1-47D3-B67F-A62EFF666E3E}">
          <x14:id>{F0A71067-9CF0-4A1D-BB04-2F0DD7A5B823}</x14:id>
        </ext>
      </extLst>
    </cfRule>
  </conditionalFormatting>
  <conditionalFormatting sqref="AB10:AB27">
    <cfRule type="colorScale" priority="3">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0260A598-2761-4B1D-80B0-625BE2EAB3C9}">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01FC7EB3-3BD6-40E3-AEF6-C00832E1BD57}">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BFCDA250-0402-4023-B857-FEC1984426DF}">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5D18B298-ECAA-489B-80F5-C98B75FFB7E6}">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7E081D11-F10C-4205-BD9A-D3CCB8C0E07B}">
            <x14:dataBar minLength="0" maxLength="100" border="1" negativeBarBorderColorSameAsPositive="0">
              <x14:cfvo type="autoMin"/>
              <x14:cfvo type="autoMax"/>
              <x14:borderColor rgb="FFFFB628"/>
              <x14:negativeFillColor rgb="FFFF0000"/>
              <x14:negativeBorderColor rgb="FFFF0000"/>
              <x14:axisColor rgb="FF000000"/>
            </x14:dataBar>
          </x14:cfRule>
          <xm:sqref>Q10:Q27</xm:sqref>
        </x14:conditionalFormatting>
        <x14:conditionalFormatting xmlns:xm="http://schemas.microsoft.com/office/excel/2006/main">
          <x14:cfRule type="dataBar" id="{6C3A2554-9B85-4B41-8BE8-0FB93C4F1B14}">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4659B6AB-DEB9-42F8-87A0-A27E4C6A32AE}">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F0A71067-9CF0-4A1D-BB04-2F0DD7A5B823}">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AFB5F-1A16-461C-9054-B4D4723A508D}">
  <sheetPr>
    <tabColor rgb="FF00B0F0"/>
    <pageSetUpPr fitToPage="1"/>
  </sheetPr>
  <dimension ref="A2:AD31"/>
  <sheetViews>
    <sheetView workbookViewId="0">
      <selection activeCell="X19" sqref="X19"/>
    </sheetView>
  </sheetViews>
  <sheetFormatPr baseColWidth="10" defaultColWidth="7.7109375" defaultRowHeight="15" customHeight="1" x14ac:dyDescent="0.25"/>
  <cols>
    <col min="1" max="1" width="14.5703125" style="1" customWidth="1"/>
    <col min="2" max="2" width="6.5703125" style="1" bestFit="1" customWidth="1"/>
    <col min="3" max="3" width="8" style="1" bestFit="1" customWidth="1"/>
    <col min="4" max="4" width="7.5703125" style="1" bestFit="1" customWidth="1"/>
    <col min="5" max="5" width="8" style="1" bestFit="1" customWidth="1"/>
    <col min="6" max="6" width="7.5703125" style="1" bestFit="1" customWidth="1"/>
    <col min="7" max="7" width="8.42578125" style="1" bestFit="1" customWidth="1"/>
    <col min="8" max="8" width="2.5703125" style="1" customWidth="1"/>
    <col min="9" max="9" width="6.5703125" style="1" bestFit="1" customWidth="1"/>
    <col min="10" max="10" width="8" style="1" bestFit="1" customWidth="1"/>
    <col min="11" max="11" width="7.5703125" style="1" bestFit="1" customWidth="1"/>
    <col min="12" max="12" width="8" style="1" bestFit="1" customWidth="1"/>
    <col min="13" max="13" width="7.5703125" style="1" bestFit="1" customWidth="1"/>
    <col min="14" max="14" width="8.42578125" style="1" bestFit="1" customWidth="1"/>
    <col min="15" max="15" width="3.140625" style="1" customWidth="1"/>
    <col min="16" max="21" width="7.7109375" style="1"/>
    <col min="22" max="22" width="2.85546875" style="1" customWidth="1"/>
    <col min="23" max="27" width="7.7109375" style="1"/>
    <col min="28" max="28" width="8" style="1" bestFit="1" customWidth="1"/>
    <col min="29" max="29" width="9.140625" style="1" hidden="1" customWidth="1"/>
    <col min="30" max="30" width="9.85546875" style="1" bestFit="1" customWidth="1"/>
    <col min="31" max="16384" width="7.7109375" style="1"/>
  </cols>
  <sheetData>
    <row r="2" spans="1:30" ht="15" customHeight="1" x14ac:dyDescent="0.25">
      <c r="H2" s="222">
        <v>1</v>
      </c>
    </row>
    <row r="4" spans="1:30" ht="10.5" customHeight="1" x14ac:dyDescent="0.25"/>
    <row r="5" spans="1:30" ht="31.5" customHeight="1" x14ac:dyDescent="0.25">
      <c r="A5" s="177" t="s">
        <v>327</v>
      </c>
    </row>
    <row r="6" spans="1:30" ht="10.5" customHeight="1" x14ac:dyDescent="0.25">
      <c r="A6" s="177"/>
    </row>
    <row r="7" spans="1:30" ht="29.25" customHeight="1" x14ac:dyDescent="0.25">
      <c r="A7" s="133"/>
      <c r="B7" s="300" t="s">
        <v>231</v>
      </c>
      <c r="C7" s="300"/>
      <c r="D7" s="300"/>
      <c r="E7" s="300"/>
      <c r="F7" s="300"/>
      <c r="G7" s="300"/>
      <c r="H7" s="300"/>
      <c r="I7" s="300"/>
      <c r="J7" s="300"/>
      <c r="K7" s="300"/>
      <c r="L7" s="300"/>
      <c r="M7" s="300"/>
      <c r="N7" s="300"/>
      <c r="P7" s="302" t="s">
        <v>232</v>
      </c>
      <c r="Q7" s="303"/>
      <c r="R7" s="303"/>
      <c r="S7" s="303"/>
      <c r="T7" s="303"/>
      <c r="U7" s="303"/>
      <c r="V7" s="303"/>
      <c r="W7" s="303"/>
      <c r="X7" s="303"/>
      <c r="Y7" s="303"/>
      <c r="Z7" s="303"/>
      <c r="AA7" s="303"/>
      <c r="AB7" s="303"/>
      <c r="AC7" s="303"/>
      <c r="AD7" s="304"/>
    </row>
    <row r="8" spans="1:30" ht="27" customHeight="1" x14ac:dyDescent="0.25">
      <c r="A8" s="133"/>
      <c r="B8" s="297" t="s">
        <v>233</v>
      </c>
      <c r="C8" s="297"/>
      <c r="D8" s="297"/>
      <c r="E8" s="297"/>
      <c r="F8" s="297"/>
      <c r="G8" s="297"/>
      <c r="H8" s="214"/>
      <c r="I8" s="305" t="s">
        <v>226</v>
      </c>
      <c r="J8" s="306"/>
      <c r="K8" s="306"/>
      <c r="L8" s="306"/>
      <c r="M8" s="306"/>
      <c r="N8" s="307"/>
      <c r="P8" s="298" t="s">
        <v>233</v>
      </c>
      <c r="Q8" s="299"/>
      <c r="R8" s="299"/>
      <c r="S8" s="299"/>
      <c r="T8" s="299"/>
      <c r="U8" s="299"/>
      <c r="V8" s="214"/>
      <c r="W8" s="305" t="s">
        <v>226</v>
      </c>
      <c r="X8" s="306"/>
      <c r="Y8" s="306"/>
      <c r="Z8" s="306"/>
      <c r="AA8" s="306"/>
      <c r="AB8" s="306"/>
      <c r="AC8" s="306"/>
      <c r="AD8" s="307"/>
    </row>
    <row r="9" spans="1:30" ht="48" customHeight="1" x14ac:dyDescent="0.25">
      <c r="A9" s="217" t="s">
        <v>42</v>
      </c>
      <c r="B9" s="301" t="s">
        <v>213</v>
      </c>
      <c r="C9" s="301"/>
      <c r="D9" s="301" t="s">
        <v>214</v>
      </c>
      <c r="E9" s="301"/>
      <c r="F9" s="218" t="s">
        <v>6</v>
      </c>
      <c r="G9" s="218" t="s">
        <v>283</v>
      </c>
      <c r="I9" s="301" t="s">
        <v>213</v>
      </c>
      <c r="J9" s="301"/>
      <c r="K9" s="301" t="s">
        <v>214</v>
      </c>
      <c r="L9" s="301"/>
      <c r="M9" s="218" t="s">
        <v>6</v>
      </c>
      <c r="N9" s="218" t="s">
        <v>283</v>
      </c>
      <c r="P9" s="301" t="s">
        <v>213</v>
      </c>
      <c r="Q9" s="301"/>
      <c r="R9" s="301" t="s">
        <v>214</v>
      </c>
      <c r="S9" s="301"/>
      <c r="T9" s="218" t="s">
        <v>6</v>
      </c>
      <c r="U9" s="218" t="s">
        <v>283</v>
      </c>
      <c r="W9" s="301" t="s">
        <v>213</v>
      </c>
      <c r="X9" s="301"/>
      <c r="Y9" s="301" t="s">
        <v>214</v>
      </c>
      <c r="Z9" s="301"/>
      <c r="AA9" s="218" t="s">
        <v>6</v>
      </c>
      <c r="AB9" s="218" t="s">
        <v>283</v>
      </c>
      <c r="AC9" s="218"/>
      <c r="AD9" s="223" t="s">
        <v>286</v>
      </c>
    </row>
    <row r="10" spans="1:30" ht="27.95" customHeight="1" x14ac:dyDescent="0.25">
      <c r="A10" s="213" t="s">
        <v>43</v>
      </c>
      <c r="B10" s="132">
        <v>1568</v>
      </c>
      <c r="C10" s="131">
        <f>B10/$B$27</f>
        <v>0.13007051016175861</v>
      </c>
      <c r="D10" s="132">
        <v>4501</v>
      </c>
      <c r="E10" s="131">
        <f>D10/$D$27</f>
        <v>1.2961880379785112E-2</v>
      </c>
      <c r="F10" s="132">
        <f>B10+D10</f>
        <v>6069</v>
      </c>
      <c r="G10" s="131">
        <f>B10/F10</f>
        <v>0.25836216839677045</v>
      </c>
      <c r="I10" s="132">
        <v>2020</v>
      </c>
      <c r="J10" s="131">
        <f>I10/$I$27</f>
        <v>0.13506285102968707</v>
      </c>
      <c r="K10" s="132">
        <v>5583</v>
      </c>
      <c r="L10" s="131">
        <f>K10/$K$27</f>
        <v>1.3339258707073892E-2</v>
      </c>
      <c r="M10" s="132">
        <f>I10+K10</f>
        <v>7603</v>
      </c>
      <c r="N10" s="131">
        <f>I10/M10</f>
        <v>0.26568459818492701</v>
      </c>
      <c r="P10" s="132">
        <v>1187</v>
      </c>
      <c r="Q10" s="131">
        <f>P10/$B$27</f>
        <v>9.8465367067606807E-2</v>
      </c>
      <c r="R10" s="132">
        <v>3111</v>
      </c>
      <c r="S10" s="131">
        <f>R10/$D$27</f>
        <v>8.9589890827619367E-3</v>
      </c>
      <c r="T10" s="132">
        <f>P10+R10</f>
        <v>4298</v>
      </c>
      <c r="U10" s="131">
        <f>P10/T10</f>
        <v>0.27617496510004652</v>
      </c>
      <c r="W10" s="132">
        <v>1396</v>
      </c>
      <c r="X10" s="131">
        <f>W10/$I$27</f>
        <v>9.3340465365070874E-2</v>
      </c>
      <c r="Y10" s="132">
        <v>3637</v>
      </c>
      <c r="Z10" s="131">
        <f>Y10/$K$27</f>
        <v>8.6897517316187976E-3</v>
      </c>
      <c r="AA10" s="132">
        <f>W10+Y10</f>
        <v>5033</v>
      </c>
      <c r="AB10" s="131">
        <f>W10/AA10</f>
        <v>0.27736936220941782</v>
      </c>
      <c r="AC10" s="131">
        <f>W10/I10</f>
        <v>0.69108910891089104</v>
      </c>
      <c r="AD10" s="131">
        <f>AC10-$H$2</f>
        <v>-0.30891089108910896</v>
      </c>
    </row>
    <row r="11" spans="1:30" ht="27.95" customHeight="1" x14ac:dyDescent="0.25">
      <c r="A11" s="213" t="s">
        <v>44</v>
      </c>
      <c r="B11" s="132">
        <v>1504</v>
      </c>
      <c r="C11" s="131">
        <f t="shared" ref="C11:C26" si="0">B11/$B$27</f>
        <v>0.12476150974699295</v>
      </c>
      <c r="D11" s="132">
        <v>16034</v>
      </c>
      <c r="E11" s="131">
        <f t="shared" ref="E11:E26" si="1">D11/$D$27</f>
        <v>4.6174359033431339E-2</v>
      </c>
      <c r="F11" s="132">
        <f t="shared" ref="F11:F26" si="2">B11+D11</f>
        <v>17538</v>
      </c>
      <c r="G11" s="131">
        <f t="shared" ref="G11:G27" si="3">B11/F11</f>
        <v>8.5756642718668036E-2</v>
      </c>
      <c r="I11" s="132">
        <v>1731</v>
      </c>
      <c r="J11" s="131">
        <f t="shared" ref="J11:J26" si="4">I11/$I$27</f>
        <v>0.11573950254078631</v>
      </c>
      <c r="K11" s="132">
        <v>18253</v>
      </c>
      <c r="L11" s="131">
        <f t="shared" ref="L11:L26" si="5">K11/$K$27</f>
        <v>4.3611228583238362E-2</v>
      </c>
      <c r="M11" s="132">
        <f t="shared" ref="M11:M26" si="6">I11+K11</f>
        <v>19984</v>
      </c>
      <c r="N11" s="131">
        <f t="shared" ref="N11:N27" si="7">I11/M11</f>
        <v>8.6619295436349081E-2</v>
      </c>
      <c r="P11" s="132">
        <v>1312</v>
      </c>
      <c r="Q11" s="131">
        <f t="shared" ref="Q11:Q26" si="8">P11/$B$27</f>
        <v>0.10883450850269598</v>
      </c>
      <c r="R11" s="132">
        <v>13202</v>
      </c>
      <c r="S11" s="131">
        <f t="shared" ref="S11:S26" si="9">R11/$D$27</f>
        <v>3.8018827987985566E-2</v>
      </c>
      <c r="T11" s="132">
        <f t="shared" ref="T11:T26" si="10">P11+R11</f>
        <v>14514</v>
      </c>
      <c r="U11" s="131">
        <f t="shared" ref="U11:U27" si="11">P11/T11</f>
        <v>9.03954802259887E-2</v>
      </c>
      <c r="W11" s="132">
        <v>1429</v>
      </c>
      <c r="X11" s="131">
        <f t="shared" ref="X11:X26" si="12">W11/$I$27</f>
        <v>9.5546937683872693E-2</v>
      </c>
      <c r="Y11" s="132">
        <v>14250</v>
      </c>
      <c r="Z11" s="131">
        <f t="shared" ref="Z11:Z26" si="13">Y11/$K$27</f>
        <v>3.4047006372166032E-2</v>
      </c>
      <c r="AA11" s="132">
        <f t="shared" ref="AA11:AA26" si="14">W11+Y11</f>
        <v>15679</v>
      </c>
      <c r="AB11" s="131">
        <f t="shared" ref="AB11:AB27" si="15">W11/AA11</f>
        <v>9.11410166464698E-2</v>
      </c>
      <c r="AC11" s="131">
        <f t="shared" ref="AC11:AC27" si="16">W11/I11</f>
        <v>0.82553437319468514</v>
      </c>
      <c r="AD11" s="131">
        <f t="shared" ref="AD11:AD27" si="17">AC11-$H$2</f>
        <v>-0.17446562680531486</v>
      </c>
    </row>
    <row r="12" spans="1:30" ht="27.95" customHeight="1" x14ac:dyDescent="0.25">
      <c r="A12" s="213" t="s">
        <v>45</v>
      </c>
      <c r="B12" s="132">
        <v>572</v>
      </c>
      <c r="C12" s="131">
        <f t="shared" si="0"/>
        <v>4.7449191206968062E-2</v>
      </c>
      <c r="D12" s="132">
        <v>18073</v>
      </c>
      <c r="E12" s="131">
        <f t="shared" si="1"/>
        <v>5.2046226195035836E-2</v>
      </c>
      <c r="F12" s="132">
        <f t="shared" si="2"/>
        <v>18645</v>
      </c>
      <c r="G12" s="131">
        <f t="shared" si="3"/>
        <v>3.0678466076696165E-2</v>
      </c>
      <c r="I12" s="132">
        <v>688</v>
      </c>
      <c r="J12" s="131">
        <f t="shared" si="4"/>
        <v>4.6001604707140945E-2</v>
      </c>
      <c r="K12" s="132">
        <v>20999</v>
      </c>
      <c r="L12" s="131">
        <f t="shared" si="5"/>
        <v>5.0172146442744883E-2</v>
      </c>
      <c r="M12" s="132">
        <f t="shared" si="6"/>
        <v>21687</v>
      </c>
      <c r="N12" s="131">
        <f t="shared" si="7"/>
        <v>3.1724074330243927E-2</v>
      </c>
      <c r="P12" s="132">
        <v>431</v>
      </c>
      <c r="Q12" s="131">
        <f t="shared" si="8"/>
        <v>3.5752799668187472E-2</v>
      </c>
      <c r="R12" s="132">
        <v>10262</v>
      </c>
      <c r="S12" s="131">
        <f t="shared" si="9"/>
        <v>2.9552280928094827E-2</v>
      </c>
      <c r="T12" s="132">
        <f t="shared" si="10"/>
        <v>10693</v>
      </c>
      <c r="U12" s="131">
        <f t="shared" si="11"/>
        <v>4.0306742728888061E-2</v>
      </c>
      <c r="W12" s="132">
        <v>503</v>
      </c>
      <c r="X12" s="131">
        <f t="shared" si="12"/>
        <v>3.363198716234287E-2</v>
      </c>
      <c r="Y12" s="132">
        <v>11671</v>
      </c>
      <c r="Z12" s="131">
        <f t="shared" si="13"/>
        <v>2.7885095534705247E-2</v>
      </c>
      <c r="AA12" s="132">
        <f t="shared" si="14"/>
        <v>12174</v>
      </c>
      <c r="AB12" s="131">
        <f t="shared" si="15"/>
        <v>4.1317562017414163E-2</v>
      </c>
      <c r="AC12" s="131">
        <f t="shared" si="16"/>
        <v>0.73110465116279066</v>
      </c>
      <c r="AD12" s="131">
        <f t="shared" si="17"/>
        <v>-0.26889534883720934</v>
      </c>
    </row>
    <row r="13" spans="1:30" ht="27.95" customHeight="1" x14ac:dyDescent="0.25">
      <c r="A13" s="213" t="s">
        <v>46</v>
      </c>
      <c r="B13" s="132">
        <v>67</v>
      </c>
      <c r="C13" s="131">
        <f t="shared" si="0"/>
        <v>5.5578598092077972E-3</v>
      </c>
      <c r="D13" s="132">
        <v>11299</v>
      </c>
      <c r="E13" s="131">
        <f t="shared" si="1"/>
        <v>3.2538610622348807E-2</v>
      </c>
      <c r="F13" s="132">
        <f t="shared" si="2"/>
        <v>11366</v>
      </c>
      <c r="G13" s="131">
        <f t="shared" si="3"/>
        <v>5.8947738870314976E-3</v>
      </c>
      <c r="I13" s="132">
        <v>91</v>
      </c>
      <c r="J13" s="131">
        <f t="shared" si="4"/>
        <v>6.0845145760898634E-3</v>
      </c>
      <c r="K13" s="132">
        <v>14054</v>
      </c>
      <c r="L13" s="131">
        <f t="shared" si="5"/>
        <v>3.3578710705573438E-2</v>
      </c>
      <c r="M13" s="132">
        <f t="shared" si="6"/>
        <v>14145</v>
      </c>
      <c r="N13" s="131">
        <f t="shared" si="7"/>
        <v>6.4333686815129017E-3</v>
      </c>
      <c r="P13" s="132">
        <v>54</v>
      </c>
      <c r="Q13" s="131">
        <f t="shared" si="8"/>
        <v>4.479469099958523E-3</v>
      </c>
      <c r="R13" s="132">
        <v>9134</v>
      </c>
      <c r="S13" s="131">
        <f t="shared" si="9"/>
        <v>2.6303891443891846E-2</v>
      </c>
      <c r="T13" s="132">
        <f t="shared" si="10"/>
        <v>9188</v>
      </c>
      <c r="U13" s="131">
        <f t="shared" si="11"/>
        <v>5.8772311710927295E-3</v>
      </c>
      <c r="W13" s="132">
        <v>65</v>
      </c>
      <c r="X13" s="131">
        <f t="shared" si="12"/>
        <v>4.3460818400641883E-3</v>
      </c>
      <c r="Y13" s="132">
        <v>10602</v>
      </c>
      <c r="Z13" s="131">
        <f t="shared" si="13"/>
        <v>2.5330972740891529E-2</v>
      </c>
      <c r="AA13" s="132">
        <f t="shared" si="14"/>
        <v>10667</v>
      </c>
      <c r="AB13" s="131">
        <f t="shared" si="15"/>
        <v>6.0935595762632421E-3</v>
      </c>
      <c r="AC13" s="131">
        <f t="shared" si="16"/>
        <v>0.7142857142857143</v>
      </c>
      <c r="AD13" s="131">
        <f t="shared" si="17"/>
        <v>-0.2857142857142857</v>
      </c>
    </row>
    <row r="14" spans="1:30" ht="27.95" customHeight="1" x14ac:dyDescent="0.25">
      <c r="A14" s="213" t="s">
        <v>47</v>
      </c>
      <c r="B14" s="132">
        <v>194</v>
      </c>
      <c r="C14" s="131">
        <f t="shared" si="0"/>
        <v>1.6092907507258399E-2</v>
      </c>
      <c r="D14" s="132">
        <v>16145</v>
      </c>
      <c r="E14" s="131">
        <f t="shared" si="1"/>
        <v>4.6494014381610889E-2</v>
      </c>
      <c r="F14" s="132">
        <f t="shared" si="2"/>
        <v>16339</v>
      </c>
      <c r="G14" s="131">
        <f t="shared" si="3"/>
        <v>1.1873431666564661E-2</v>
      </c>
      <c r="I14" s="132">
        <v>255</v>
      </c>
      <c r="J14" s="131">
        <f t="shared" si="4"/>
        <v>1.7050013372559507E-2</v>
      </c>
      <c r="K14" s="132">
        <v>19074</v>
      </c>
      <c r="L14" s="131">
        <f t="shared" si="5"/>
        <v>4.5572814002996134E-2</v>
      </c>
      <c r="M14" s="132">
        <f t="shared" si="6"/>
        <v>19329</v>
      </c>
      <c r="N14" s="131">
        <f t="shared" si="7"/>
        <v>1.3192612137203167E-2</v>
      </c>
      <c r="P14" s="132">
        <v>98</v>
      </c>
      <c r="Q14" s="131">
        <f t="shared" si="8"/>
        <v>8.1294068851099129E-3</v>
      </c>
      <c r="R14" s="132">
        <v>10845</v>
      </c>
      <c r="S14" s="131">
        <f t="shared" si="9"/>
        <v>3.1231191450515335E-2</v>
      </c>
      <c r="T14" s="132">
        <f t="shared" si="10"/>
        <v>10943</v>
      </c>
      <c r="U14" s="131">
        <f t="shared" si="11"/>
        <v>8.9554966645344052E-3</v>
      </c>
      <c r="W14" s="132">
        <v>113</v>
      </c>
      <c r="X14" s="131">
        <f t="shared" si="12"/>
        <v>7.5554961219577426E-3</v>
      </c>
      <c r="Y14" s="132">
        <v>12334</v>
      </c>
      <c r="Z14" s="131">
        <f t="shared" si="13"/>
        <v>2.9469177304862867E-2</v>
      </c>
      <c r="AA14" s="132">
        <f t="shared" si="14"/>
        <v>12447</v>
      </c>
      <c r="AB14" s="131">
        <f t="shared" si="15"/>
        <v>9.0784928095123327E-3</v>
      </c>
      <c r="AC14" s="131">
        <f t="shared" si="16"/>
        <v>0.44313725490196076</v>
      </c>
      <c r="AD14" s="131">
        <f t="shared" si="17"/>
        <v>-0.55686274509803924</v>
      </c>
    </row>
    <row r="15" spans="1:30" ht="27.95" customHeight="1" x14ac:dyDescent="0.25">
      <c r="A15" s="213" t="s">
        <v>48</v>
      </c>
      <c r="B15" s="132">
        <v>272</v>
      </c>
      <c r="C15" s="131">
        <f t="shared" si="0"/>
        <v>2.2563251762754043E-2</v>
      </c>
      <c r="D15" s="132">
        <v>40880</v>
      </c>
      <c r="E15" s="131">
        <f t="shared" si="1"/>
        <v>0.11772532102324269</v>
      </c>
      <c r="F15" s="132">
        <f t="shared" si="2"/>
        <v>41152</v>
      </c>
      <c r="G15" s="131">
        <f t="shared" si="3"/>
        <v>6.6096423017107308E-3</v>
      </c>
      <c r="I15" s="132">
        <v>347</v>
      </c>
      <c r="J15" s="131">
        <f t="shared" si="4"/>
        <v>2.3201390746188821E-2</v>
      </c>
      <c r="K15" s="132">
        <v>48889</v>
      </c>
      <c r="L15" s="131">
        <f t="shared" si="5"/>
        <v>0.11680870838798774</v>
      </c>
      <c r="M15" s="132">
        <f t="shared" si="6"/>
        <v>49236</v>
      </c>
      <c r="N15" s="131">
        <f t="shared" si="7"/>
        <v>7.0476886830774226E-3</v>
      </c>
      <c r="P15" s="132">
        <v>213</v>
      </c>
      <c r="Q15" s="131">
        <f t="shared" si="8"/>
        <v>1.7669017005391953E-2</v>
      </c>
      <c r="R15" s="132">
        <v>19348</v>
      </c>
      <c r="S15" s="131">
        <f t="shared" si="9"/>
        <v>5.5717943032233354E-2</v>
      </c>
      <c r="T15" s="132">
        <f t="shared" si="10"/>
        <v>19561</v>
      </c>
      <c r="U15" s="131">
        <f t="shared" si="11"/>
        <v>1.0889013854097438E-2</v>
      </c>
      <c r="W15" s="132">
        <v>280</v>
      </c>
      <c r="X15" s="131">
        <f t="shared" si="12"/>
        <v>1.8721583311045734E-2</v>
      </c>
      <c r="Y15" s="132">
        <v>22938</v>
      </c>
      <c r="Z15" s="131">
        <f t="shared" si="13"/>
        <v>5.4804928572964526E-2</v>
      </c>
      <c r="AA15" s="132">
        <f t="shared" si="14"/>
        <v>23218</v>
      </c>
      <c r="AB15" s="131">
        <f t="shared" si="15"/>
        <v>1.2059608924110603E-2</v>
      </c>
      <c r="AC15" s="131">
        <f t="shared" si="16"/>
        <v>0.80691642651296835</v>
      </c>
      <c r="AD15" s="131">
        <f t="shared" si="17"/>
        <v>-0.19308357348703165</v>
      </c>
    </row>
    <row r="16" spans="1:30" ht="27.95" customHeight="1" x14ac:dyDescent="0.25">
      <c r="A16" s="213" t="s">
        <v>49</v>
      </c>
      <c r="B16" s="132">
        <v>158</v>
      </c>
      <c r="C16" s="131">
        <f t="shared" si="0"/>
        <v>1.3106594773952717E-2</v>
      </c>
      <c r="D16" s="132">
        <v>23953</v>
      </c>
      <c r="E16" s="131">
        <f t="shared" si="1"/>
        <v>6.8979320314817322E-2</v>
      </c>
      <c r="F16" s="132">
        <f t="shared" si="2"/>
        <v>24111</v>
      </c>
      <c r="G16" s="131">
        <f t="shared" si="3"/>
        <v>6.5530255899796776E-3</v>
      </c>
      <c r="I16" s="132">
        <v>197</v>
      </c>
      <c r="J16" s="131">
        <f t="shared" si="4"/>
        <v>1.3171971115271464E-2</v>
      </c>
      <c r="K16" s="132">
        <v>28876</v>
      </c>
      <c r="L16" s="131">
        <f t="shared" si="5"/>
        <v>6.8992375859836239E-2</v>
      </c>
      <c r="M16" s="132">
        <f t="shared" si="6"/>
        <v>29073</v>
      </c>
      <c r="N16" s="131">
        <f t="shared" si="7"/>
        <v>6.7760465036287966E-3</v>
      </c>
      <c r="P16" s="132">
        <v>127</v>
      </c>
      <c r="Q16" s="131">
        <f t="shared" si="8"/>
        <v>1.0535047698050602E-2</v>
      </c>
      <c r="R16" s="132">
        <v>19264</v>
      </c>
      <c r="S16" s="131">
        <f t="shared" si="9"/>
        <v>5.5476041687665047E-2</v>
      </c>
      <c r="T16" s="132">
        <f t="shared" si="10"/>
        <v>19391</v>
      </c>
      <c r="U16" s="131">
        <f t="shared" si="11"/>
        <v>6.5494301480068075E-3</v>
      </c>
      <c r="W16" s="132">
        <v>144</v>
      </c>
      <c r="X16" s="131">
        <f t="shared" si="12"/>
        <v>9.628242845680663E-3</v>
      </c>
      <c r="Y16" s="132">
        <v>22423</v>
      </c>
      <c r="Z16" s="131">
        <f t="shared" si="13"/>
        <v>5.3574457816356419E-2</v>
      </c>
      <c r="AA16" s="132">
        <f t="shared" si="14"/>
        <v>22567</v>
      </c>
      <c r="AB16" s="131">
        <f t="shared" si="15"/>
        <v>6.3809988035627247E-3</v>
      </c>
      <c r="AC16" s="131">
        <f t="shared" si="16"/>
        <v>0.73096446700507611</v>
      </c>
      <c r="AD16" s="131">
        <f t="shared" si="17"/>
        <v>-0.26903553299492389</v>
      </c>
    </row>
    <row r="17" spans="1:30" ht="27.95" customHeight="1" x14ac:dyDescent="0.25">
      <c r="A17" s="213" t="s">
        <v>50</v>
      </c>
      <c r="B17" s="132">
        <v>64</v>
      </c>
      <c r="C17" s="131">
        <f t="shared" si="0"/>
        <v>5.3090004147656571E-3</v>
      </c>
      <c r="D17" s="132">
        <v>18200</v>
      </c>
      <c r="E17" s="131">
        <f t="shared" si="1"/>
        <v>5.2411957989799828E-2</v>
      </c>
      <c r="F17" s="132">
        <f t="shared" si="2"/>
        <v>18264</v>
      </c>
      <c r="G17" s="131">
        <f t="shared" si="3"/>
        <v>3.504161191414805E-3</v>
      </c>
      <c r="I17" s="132">
        <v>80</v>
      </c>
      <c r="J17" s="131">
        <f t="shared" si="4"/>
        <v>5.3490238031559242E-3</v>
      </c>
      <c r="K17" s="132">
        <v>22340</v>
      </c>
      <c r="L17" s="131">
        <f t="shared" si="5"/>
        <v>5.3376148937136082E-2</v>
      </c>
      <c r="M17" s="132">
        <f t="shared" si="6"/>
        <v>22420</v>
      </c>
      <c r="N17" s="131">
        <f t="shared" si="7"/>
        <v>3.5682426404995541E-3</v>
      </c>
      <c r="P17" s="132">
        <v>40</v>
      </c>
      <c r="Q17" s="131">
        <f t="shared" si="8"/>
        <v>3.3181252592285357E-3</v>
      </c>
      <c r="R17" s="132">
        <v>12914</v>
      </c>
      <c r="S17" s="131">
        <f t="shared" si="9"/>
        <v>3.7189451949465657E-2</v>
      </c>
      <c r="T17" s="132">
        <f t="shared" si="10"/>
        <v>12954</v>
      </c>
      <c r="U17" s="131">
        <f t="shared" si="11"/>
        <v>3.0878493129535278E-3</v>
      </c>
      <c r="W17" s="132">
        <v>42</v>
      </c>
      <c r="X17" s="131">
        <f t="shared" si="12"/>
        <v>2.8082374966568601E-3</v>
      </c>
      <c r="Y17" s="132">
        <v>15179</v>
      </c>
      <c r="Z17" s="131">
        <f t="shared" si="13"/>
        <v>3.6266632261270755E-2</v>
      </c>
      <c r="AA17" s="132">
        <f t="shared" si="14"/>
        <v>15221</v>
      </c>
      <c r="AB17" s="131">
        <f t="shared" si="15"/>
        <v>2.7593456408908745E-3</v>
      </c>
      <c r="AC17" s="131">
        <f t="shared" si="16"/>
        <v>0.52500000000000002</v>
      </c>
      <c r="AD17" s="131">
        <f t="shared" si="17"/>
        <v>-0.47499999999999998</v>
      </c>
    </row>
    <row r="18" spans="1:30" ht="27.95" customHeight="1" x14ac:dyDescent="0.25">
      <c r="A18" s="213" t="s">
        <v>140</v>
      </c>
      <c r="B18" s="132">
        <v>23</v>
      </c>
      <c r="C18" s="131">
        <f t="shared" si="0"/>
        <v>1.9079220240564082E-3</v>
      </c>
      <c r="D18" s="132">
        <v>9071</v>
      </c>
      <c r="E18" s="131">
        <f t="shared" si="1"/>
        <v>2.6122465435465616E-2</v>
      </c>
      <c r="F18" s="132">
        <f t="shared" si="2"/>
        <v>9094</v>
      </c>
      <c r="G18" s="131">
        <f t="shared" si="3"/>
        <v>2.5291400923685946E-3</v>
      </c>
      <c r="I18" s="132">
        <v>34</v>
      </c>
      <c r="J18" s="131">
        <f t="shared" si="4"/>
        <v>2.2733351163412678E-3</v>
      </c>
      <c r="K18" s="132">
        <v>11287</v>
      </c>
      <c r="L18" s="131">
        <f t="shared" si="5"/>
        <v>2.6967618310360562E-2</v>
      </c>
      <c r="M18" s="132">
        <f t="shared" si="6"/>
        <v>11321</v>
      </c>
      <c r="N18" s="131">
        <f t="shared" si="7"/>
        <v>3.0032682625209788E-3</v>
      </c>
      <c r="P18" s="132">
        <v>14</v>
      </c>
      <c r="Q18" s="131">
        <f t="shared" si="8"/>
        <v>1.1613438407299876E-3</v>
      </c>
      <c r="R18" s="132">
        <v>5175</v>
      </c>
      <c r="S18" s="131">
        <f t="shared" si="9"/>
        <v>1.4902850692154621E-2</v>
      </c>
      <c r="T18" s="132">
        <f t="shared" si="10"/>
        <v>5189</v>
      </c>
      <c r="U18" s="131">
        <f t="shared" si="11"/>
        <v>2.6980150317980345E-3</v>
      </c>
      <c r="W18" s="132">
        <v>19</v>
      </c>
      <c r="X18" s="131">
        <f t="shared" si="12"/>
        <v>1.2703931532495319E-3</v>
      </c>
      <c r="Y18" s="132">
        <v>6118</v>
      </c>
      <c r="Z18" s="131">
        <f t="shared" si="13"/>
        <v>1.4617514735783285E-2</v>
      </c>
      <c r="AA18" s="132">
        <f t="shared" si="14"/>
        <v>6137</v>
      </c>
      <c r="AB18" s="131">
        <f t="shared" si="15"/>
        <v>3.0959752321981426E-3</v>
      </c>
      <c r="AC18" s="131">
        <f t="shared" si="16"/>
        <v>0.55882352941176472</v>
      </c>
      <c r="AD18" s="131">
        <f t="shared" si="17"/>
        <v>-0.44117647058823528</v>
      </c>
    </row>
    <row r="19" spans="1:30" ht="27.95" customHeight="1" x14ac:dyDescent="0.25">
      <c r="A19" s="213" t="s">
        <v>51</v>
      </c>
      <c r="B19" s="132">
        <v>444</v>
      </c>
      <c r="C19" s="131">
        <f t="shared" si="0"/>
        <v>3.6831190377436748E-2</v>
      </c>
      <c r="D19" s="132">
        <v>28349</v>
      </c>
      <c r="E19" s="131">
        <f t="shared" si="1"/>
        <v>8.1638824013892053E-2</v>
      </c>
      <c r="F19" s="132">
        <f t="shared" si="2"/>
        <v>28793</v>
      </c>
      <c r="G19" s="131">
        <f t="shared" si="3"/>
        <v>1.5420414684124613E-2</v>
      </c>
      <c r="I19" s="132">
        <v>542</v>
      </c>
      <c r="J19" s="131">
        <f t="shared" si="4"/>
        <v>3.6239636266381388E-2</v>
      </c>
      <c r="K19" s="132">
        <v>33448</v>
      </c>
      <c r="L19" s="131">
        <f t="shared" si="5"/>
        <v>7.9916089062190138E-2</v>
      </c>
      <c r="M19" s="132">
        <f t="shared" si="6"/>
        <v>33990</v>
      </c>
      <c r="N19" s="131">
        <f t="shared" si="7"/>
        <v>1.5945866431303326E-2</v>
      </c>
      <c r="P19" s="132">
        <v>288</v>
      </c>
      <c r="Q19" s="131">
        <f t="shared" si="8"/>
        <v>2.3890501866445459E-2</v>
      </c>
      <c r="R19" s="132">
        <v>18181</v>
      </c>
      <c r="S19" s="131">
        <f t="shared" si="9"/>
        <v>5.2357242209480806E-2</v>
      </c>
      <c r="T19" s="132">
        <f t="shared" si="10"/>
        <v>18469</v>
      </c>
      <c r="U19" s="131">
        <f t="shared" si="11"/>
        <v>1.5593697547241324E-2</v>
      </c>
      <c r="W19" s="132">
        <v>322</v>
      </c>
      <c r="X19" s="131">
        <f t="shared" si="12"/>
        <v>2.1529820807702594E-2</v>
      </c>
      <c r="Y19" s="132">
        <v>20143</v>
      </c>
      <c r="Z19" s="131">
        <f t="shared" si="13"/>
        <v>4.8126936796809856E-2</v>
      </c>
      <c r="AA19" s="132">
        <f t="shared" si="14"/>
        <v>20465</v>
      </c>
      <c r="AB19" s="131">
        <f t="shared" si="15"/>
        <v>1.5734180307842658E-2</v>
      </c>
      <c r="AC19" s="131">
        <f t="shared" si="16"/>
        <v>0.59409594095940954</v>
      </c>
      <c r="AD19" s="131">
        <f t="shared" si="17"/>
        <v>-0.40590405904059046</v>
      </c>
    </row>
    <row r="20" spans="1:30" ht="27.95" customHeight="1" x14ac:dyDescent="0.25">
      <c r="A20" s="213" t="s">
        <v>52</v>
      </c>
      <c r="B20" s="132">
        <v>3886</v>
      </c>
      <c r="C20" s="131">
        <f t="shared" si="0"/>
        <v>0.32235586893405227</v>
      </c>
      <c r="D20" s="132">
        <v>16783</v>
      </c>
      <c r="E20" s="131">
        <f t="shared" si="1"/>
        <v>4.8331312689165414E-2</v>
      </c>
      <c r="F20" s="132">
        <f t="shared" si="2"/>
        <v>20669</v>
      </c>
      <c r="G20" s="131">
        <f t="shared" si="3"/>
        <v>0.18801103101262762</v>
      </c>
      <c r="I20" s="132">
        <v>4947</v>
      </c>
      <c r="J20" s="131">
        <f t="shared" si="4"/>
        <v>0.33077025942765448</v>
      </c>
      <c r="K20" s="132">
        <v>20050</v>
      </c>
      <c r="L20" s="131">
        <f t="shared" si="5"/>
        <v>4.7904735281538879E-2</v>
      </c>
      <c r="M20" s="132">
        <f t="shared" si="6"/>
        <v>24997</v>
      </c>
      <c r="N20" s="131">
        <f t="shared" si="7"/>
        <v>0.19790374844981398</v>
      </c>
      <c r="P20" s="132">
        <v>2224</v>
      </c>
      <c r="Q20" s="131">
        <f t="shared" si="8"/>
        <v>0.1844877644131066</v>
      </c>
      <c r="R20" s="132">
        <v>9501</v>
      </c>
      <c r="S20" s="131">
        <f t="shared" si="9"/>
        <v>2.7360769937422424E-2</v>
      </c>
      <c r="T20" s="132">
        <f t="shared" si="10"/>
        <v>11725</v>
      </c>
      <c r="U20" s="131">
        <f t="shared" si="11"/>
        <v>0.18968017057569297</v>
      </c>
      <c r="W20" s="132">
        <v>2724</v>
      </c>
      <c r="X20" s="131">
        <f t="shared" si="12"/>
        <v>0.1821342604974592</v>
      </c>
      <c r="Y20" s="132">
        <v>11125</v>
      </c>
      <c r="Z20" s="131">
        <f t="shared" si="13"/>
        <v>2.6580557606340149E-2</v>
      </c>
      <c r="AA20" s="132">
        <f t="shared" si="14"/>
        <v>13849</v>
      </c>
      <c r="AB20" s="131">
        <f t="shared" si="15"/>
        <v>0.19669290201458589</v>
      </c>
      <c r="AC20" s="131">
        <f t="shared" si="16"/>
        <v>0.55063674954517894</v>
      </c>
      <c r="AD20" s="131">
        <f t="shared" si="17"/>
        <v>-0.44936325045482106</v>
      </c>
    </row>
    <row r="21" spans="1:30" ht="27.95" customHeight="1" x14ac:dyDescent="0.25">
      <c r="A21" s="213" t="s">
        <v>53</v>
      </c>
      <c r="B21" s="132">
        <v>1388</v>
      </c>
      <c r="C21" s="131">
        <f t="shared" si="0"/>
        <v>0.1151389464952302</v>
      </c>
      <c r="D21" s="132">
        <v>8232</v>
      </c>
      <c r="E21" s="131">
        <f t="shared" si="1"/>
        <v>2.3706331767694076E-2</v>
      </c>
      <c r="F21" s="132">
        <f t="shared" si="2"/>
        <v>9620</v>
      </c>
      <c r="G21" s="131">
        <f t="shared" si="3"/>
        <v>0.14428274428274429</v>
      </c>
      <c r="I21" s="132">
        <v>1674</v>
      </c>
      <c r="J21" s="131">
        <f t="shared" si="4"/>
        <v>0.11192832308103771</v>
      </c>
      <c r="K21" s="132">
        <v>9993</v>
      </c>
      <c r="L21" s="131">
        <f t="shared" si="5"/>
        <v>2.3875911205407382E-2</v>
      </c>
      <c r="M21" s="132">
        <f t="shared" si="6"/>
        <v>11667</v>
      </c>
      <c r="N21" s="131">
        <f t="shared" si="7"/>
        <v>0.14348161481100541</v>
      </c>
      <c r="P21" s="132">
        <v>971</v>
      </c>
      <c r="Q21" s="131">
        <f t="shared" si="8"/>
        <v>8.0547490667772711E-2</v>
      </c>
      <c r="R21" s="132">
        <v>5235</v>
      </c>
      <c r="S21" s="131">
        <f t="shared" si="9"/>
        <v>1.5075637366846268E-2</v>
      </c>
      <c r="T21" s="132">
        <f t="shared" si="10"/>
        <v>6206</v>
      </c>
      <c r="U21" s="131">
        <f t="shared" si="11"/>
        <v>0.15646148888172737</v>
      </c>
      <c r="W21" s="132">
        <v>1093</v>
      </c>
      <c r="X21" s="131">
        <f t="shared" si="12"/>
        <v>7.3081037710617816E-2</v>
      </c>
      <c r="Y21" s="132">
        <v>6148</v>
      </c>
      <c r="Z21" s="131">
        <f t="shared" si="13"/>
        <v>1.4689192643935213E-2</v>
      </c>
      <c r="AA21" s="132">
        <f t="shared" si="14"/>
        <v>7241</v>
      </c>
      <c r="AB21" s="131">
        <f t="shared" si="15"/>
        <v>0.1509460019334346</v>
      </c>
      <c r="AC21" s="131">
        <f t="shared" si="16"/>
        <v>0.65292712066905612</v>
      </c>
      <c r="AD21" s="131">
        <f t="shared" si="17"/>
        <v>-0.34707287933094388</v>
      </c>
    </row>
    <row r="22" spans="1:30" ht="27.95" customHeight="1" x14ac:dyDescent="0.25">
      <c r="A22" s="213" t="s">
        <v>54</v>
      </c>
      <c r="B22" s="132">
        <v>1494</v>
      </c>
      <c r="C22" s="131">
        <f t="shared" si="0"/>
        <v>0.12393197843218581</v>
      </c>
      <c r="D22" s="132">
        <v>21214</v>
      </c>
      <c r="E22" s="131">
        <f t="shared" si="1"/>
        <v>6.1091608615143601E-2</v>
      </c>
      <c r="F22" s="132">
        <f t="shared" si="2"/>
        <v>22708</v>
      </c>
      <c r="G22" s="131">
        <f t="shared" si="3"/>
        <v>6.5791791439140393E-2</v>
      </c>
      <c r="I22" s="132">
        <v>1787</v>
      </c>
      <c r="J22" s="131">
        <f t="shared" si="4"/>
        <v>0.11948381920299546</v>
      </c>
      <c r="K22" s="132">
        <v>25174</v>
      </c>
      <c r="L22" s="131">
        <f t="shared" si="5"/>
        <v>6.0147321993888267E-2</v>
      </c>
      <c r="M22" s="132">
        <f t="shared" si="6"/>
        <v>26961</v>
      </c>
      <c r="N22" s="131">
        <f t="shared" si="7"/>
        <v>6.6280924298060165E-2</v>
      </c>
      <c r="P22" s="132">
        <v>794</v>
      </c>
      <c r="Q22" s="131">
        <f t="shared" si="8"/>
        <v>6.5864786395686437E-2</v>
      </c>
      <c r="R22" s="132">
        <v>14585</v>
      </c>
      <c r="S22" s="131">
        <f t="shared" si="9"/>
        <v>4.2001560839628048E-2</v>
      </c>
      <c r="T22" s="132">
        <f t="shared" si="10"/>
        <v>15379</v>
      </c>
      <c r="U22" s="131">
        <f t="shared" si="11"/>
        <v>5.162884452825281E-2</v>
      </c>
      <c r="W22" s="132">
        <v>934</v>
      </c>
      <c r="X22" s="131">
        <f t="shared" si="12"/>
        <v>6.2449852901845411E-2</v>
      </c>
      <c r="Y22" s="132">
        <v>16785</v>
      </c>
      <c r="Z22" s="131">
        <f t="shared" si="13"/>
        <v>4.0103789611003991E-2</v>
      </c>
      <c r="AA22" s="132">
        <f t="shared" si="14"/>
        <v>17719</v>
      </c>
      <c r="AB22" s="131">
        <f t="shared" si="15"/>
        <v>5.2711778317060781E-2</v>
      </c>
      <c r="AC22" s="131">
        <f t="shared" si="16"/>
        <v>0.52266368214885284</v>
      </c>
      <c r="AD22" s="131">
        <f t="shared" si="17"/>
        <v>-0.47733631785114716</v>
      </c>
    </row>
    <row r="23" spans="1:30" ht="27.95" customHeight="1" x14ac:dyDescent="0.25">
      <c r="A23" s="213" t="s">
        <v>55</v>
      </c>
      <c r="B23" s="132">
        <v>228</v>
      </c>
      <c r="C23" s="131">
        <f t="shared" si="0"/>
        <v>1.8913313977602656E-2</v>
      </c>
      <c r="D23" s="132">
        <v>3816</v>
      </c>
      <c r="E23" s="131">
        <f t="shared" si="1"/>
        <v>1.0989232510388799E-2</v>
      </c>
      <c r="F23" s="132">
        <f t="shared" si="2"/>
        <v>4044</v>
      </c>
      <c r="G23" s="131">
        <f t="shared" si="3"/>
        <v>5.637982195845697E-2</v>
      </c>
      <c r="I23" s="132">
        <v>294</v>
      </c>
      <c r="J23" s="131">
        <f t="shared" si="4"/>
        <v>1.9657662476598021E-2</v>
      </c>
      <c r="K23" s="132">
        <v>4518</v>
      </c>
      <c r="L23" s="131">
        <f t="shared" si="5"/>
        <v>1.079469296768043E-2</v>
      </c>
      <c r="M23" s="132">
        <f t="shared" si="6"/>
        <v>4812</v>
      </c>
      <c r="N23" s="131">
        <f t="shared" si="7"/>
        <v>6.1097256857855359E-2</v>
      </c>
      <c r="P23" s="132">
        <v>184</v>
      </c>
      <c r="Q23" s="131">
        <f t="shared" si="8"/>
        <v>1.5263376192451265E-2</v>
      </c>
      <c r="R23" s="132">
        <v>3181</v>
      </c>
      <c r="S23" s="131">
        <f t="shared" si="9"/>
        <v>9.1605735365688605E-3</v>
      </c>
      <c r="T23" s="132">
        <f t="shared" si="10"/>
        <v>3365</v>
      </c>
      <c r="U23" s="131">
        <f t="shared" si="11"/>
        <v>5.4680534918276374E-2</v>
      </c>
      <c r="W23" s="132">
        <v>214</v>
      </c>
      <c r="X23" s="131">
        <f t="shared" si="12"/>
        <v>1.4308638673442097E-2</v>
      </c>
      <c r="Y23" s="132">
        <v>3632</v>
      </c>
      <c r="Z23" s="131">
        <f t="shared" si="13"/>
        <v>8.6778054135934757E-3</v>
      </c>
      <c r="AA23" s="132">
        <f t="shared" si="14"/>
        <v>3846</v>
      </c>
      <c r="AB23" s="131">
        <f t="shared" si="15"/>
        <v>5.5642225689027561E-2</v>
      </c>
      <c r="AC23" s="131">
        <f t="shared" si="16"/>
        <v>0.72789115646258506</v>
      </c>
      <c r="AD23" s="131">
        <f t="shared" si="17"/>
        <v>-0.27210884353741494</v>
      </c>
    </row>
    <row r="24" spans="1:30" ht="27.95" customHeight="1" x14ac:dyDescent="0.25">
      <c r="A24" s="213" t="s">
        <v>56</v>
      </c>
      <c r="B24" s="132">
        <v>36</v>
      </c>
      <c r="C24" s="131">
        <f t="shared" si="0"/>
        <v>2.9863127333056823E-3</v>
      </c>
      <c r="D24" s="132">
        <v>4165</v>
      </c>
      <c r="E24" s="131">
        <f t="shared" si="1"/>
        <v>1.1994275001511883E-2</v>
      </c>
      <c r="F24" s="132">
        <f t="shared" si="2"/>
        <v>4201</v>
      </c>
      <c r="G24" s="131">
        <f t="shared" si="3"/>
        <v>8.5693882408950251E-3</v>
      </c>
      <c r="I24" s="132">
        <v>52</v>
      </c>
      <c r="J24" s="131">
        <f t="shared" si="4"/>
        <v>3.4768654720513507E-3</v>
      </c>
      <c r="K24" s="132">
        <v>5698</v>
      </c>
      <c r="L24" s="131">
        <f t="shared" si="5"/>
        <v>1.3614024021656285E-2</v>
      </c>
      <c r="M24" s="132">
        <f t="shared" si="6"/>
        <v>5750</v>
      </c>
      <c r="N24" s="131">
        <f t="shared" si="7"/>
        <v>9.0434782608695644E-3</v>
      </c>
      <c r="P24" s="132">
        <v>13</v>
      </c>
      <c r="Q24" s="131">
        <f t="shared" si="8"/>
        <v>1.0783907092492741E-3</v>
      </c>
      <c r="R24" s="132">
        <v>2345</v>
      </c>
      <c r="S24" s="131">
        <f t="shared" si="9"/>
        <v>6.7530792025319005E-3</v>
      </c>
      <c r="T24" s="132">
        <f t="shared" si="10"/>
        <v>2358</v>
      </c>
      <c r="U24" s="131">
        <f t="shared" si="11"/>
        <v>5.5131467345207802E-3</v>
      </c>
      <c r="W24" s="132">
        <v>22</v>
      </c>
      <c r="X24" s="131">
        <f t="shared" si="12"/>
        <v>1.470981545867879E-3</v>
      </c>
      <c r="Y24" s="132">
        <v>2896</v>
      </c>
      <c r="Z24" s="131">
        <f t="shared" si="13"/>
        <v>6.9193074002661644E-3</v>
      </c>
      <c r="AA24" s="132">
        <f t="shared" si="14"/>
        <v>2918</v>
      </c>
      <c r="AB24" s="131">
        <f t="shared" si="15"/>
        <v>7.5394105551747775E-3</v>
      </c>
      <c r="AC24" s="131">
        <f t="shared" si="16"/>
        <v>0.42307692307692307</v>
      </c>
      <c r="AD24" s="131">
        <f t="shared" si="17"/>
        <v>-0.57692307692307687</v>
      </c>
    </row>
    <row r="25" spans="1:30" ht="27.95" customHeight="1" x14ac:dyDescent="0.25">
      <c r="A25" s="213" t="s">
        <v>108</v>
      </c>
      <c r="B25" s="132">
        <v>80</v>
      </c>
      <c r="C25" s="131">
        <f t="shared" si="0"/>
        <v>6.6362505184570713E-3</v>
      </c>
      <c r="D25" s="132">
        <v>52087</v>
      </c>
      <c r="E25" s="131">
        <f t="shared" si="1"/>
        <v>0.14999899207773096</v>
      </c>
      <c r="F25" s="132">
        <f t="shared" si="2"/>
        <v>52167</v>
      </c>
      <c r="G25" s="131">
        <f t="shared" si="3"/>
        <v>1.5335365269231506E-3</v>
      </c>
      <c r="I25" s="132">
        <v>110</v>
      </c>
      <c r="J25" s="131">
        <f t="shared" si="4"/>
        <v>7.3549077293393952E-3</v>
      </c>
      <c r="K25" s="132">
        <v>62588</v>
      </c>
      <c r="L25" s="131">
        <f t="shared" si="5"/>
        <v>0.14953923051376336</v>
      </c>
      <c r="M25" s="132">
        <f t="shared" si="6"/>
        <v>62698</v>
      </c>
      <c r="N25" s="131">
        <f t="shared" si="7"/>
        <v>1.7544419279721842E-3</v>
      </c>
      <c r="P25" s="132">
        <v>58</v>
      </c>
      <c r="Q25" s="131">
        <f t="shared" si="8"/>
        <v>4.8112816258813768E-3</v>
      </c>
      <c r="R25" s="132">
        <v>34178</v>
      </c>
      <c r="S25" s="131">
        <f t="shared" si="9"/>
        <v>9.8425049460185626E-2</v>
      </c>
      <c r="T25" s="132">
        <f t="shared" si="10"/>
        <v>34236</v>
      </c>
      <c r="U25" s="131">
        <f t="shared" si="11"/>
        <v>1.6941231452272461E-3</v>
      </c>
      <c r="W25" s="132">
        <v>74</v>
      </c>
      <c r="X25" s="131">
        <f t="shared" si="12"/>
        <v>4.9478470179192295E-3</v>
      </c>
      <c r="Y25" s="132">
        <v>39556</v>
      </c>
      <c r="Z25" s="131">
        <f t="shared" si="13"/>
        <v>9.4509711161922777E-2</v>
      </c>
      <c r="AA25" s="132">
        <f t="shared" si="14"/>
        <v>39630</v>
      </c>
      <c r="AB25" s="131">
        <f t="shared" si="15"/>
        <v>1.8672722684834721E-3</v>
      </c>
      <c r="AC25" s="131">
        <f t="shared" si="16"/>
        <v>0.67272727272727273</v>
      </c>
      <c r="AD25" s="131">
        <f t="shared" si="17"/>
        <v>-0.32727272727272727</v>
      </c>
    </row>
    <row r="26" spans="1:30" ht="27.95" customHeight="1" x14ac:dyDescent="0.25">
      <c r="A26" s="213" t="s">
        <v>109</v>
      </c>
      <c r="B26" s="132">
        <v>77</v>
      </c>
      <c r="C26" s="131">
        <f t="shared" si="0"/>
        <v>6.3873911240149312E-3</v>
      </c>
      <c r="D26" s="132">
        <v>54447</v>
      </c>
      <c r="E26" s="131">
        <f t="shared" si="1"/>
        <v>0.15679526794893578</v>
      </c>
      <c r="F26" s="132">
        <f t="shared" si="2"/>
        <v>54524</v>
      </c>
      <c r="G26" s="131">
        <f t="shared" si="3"/>
        <v>1.4122221407086787E-3</v>
      </c>
      <c r="I26" s="132">
        <v>107</v>
      </c>
      <c r="J26" s="131">
        <f t="shared" si="4"/>
        <v>7.1543193367210487E-3</v>
      </c>
      <c r="K26" s="132">
        <v>67715</v>
      </c>
      <c r="L26" s="131">
        <f t="shared" si="5"/>
        <v>0.16178898501692793</v>
      </c>
      <c r="M26" s="132">
        <f t="shared" si="6"/>
        <v>67822</v>
      </c>
      <c r="N26" s="131">
        <f t="shared" si="7"/>
        <v>1.5776591666420926E-3</v>
      </c>
      <c r="P26" s="132">
        <v>68</v>
      </c>
      <c r="Q26" s="131">
        <f t="shared" si="8"/>
        <v>5.6408129406885109E-3</v>
      </c>
      <c r="R26" s="132">
        <v>34585</v>
      </c>
      <c r="S26" s="131">
        <f t="shared" si="9"/>
        <v>9.9597119070177306E-2</v>
      </c>
      <c r="T26" s="132">
        <f t="shared" si="10"/>
        <v>34653</v>
      </c>
      <c r="U26" s="131">
        <f t="shared" si="11"/>
        <v>1.9623120653334486E-3</v>
      </c>
      <c r="W26" s="132">
        <v>87</v>
      </c>
      <c r="X26" s="131">
        <f t="shared" si="12"/>
        <v>5.8170633859320675E-3</v>
      </c>
      <c r="Y26" s="132">
        <v>40656</v>
      </c>
      <c r="Z26" s="131">
        <f t="shared" si="13"/>
        <v>9.7137901127493501E-2</v>
      </c>
      <c r="AA26" s="132">
        <f t="shared" si="14"/>
        <v>40743</v>
      </c>
      <c r="AB26" s="131">
        <f t="shared" si="15"/>
        <v>2.1353361313599883E-3</v>
      </c>
      <c r="AC26" s="131">
        <f t="shared" si="16"/>
        <v>0.81308411214953269</v>
      </c>
      <c r="AD26" s="131">
        <f t="shared" si="17"/>
        <v>-0.18691588785046731</v>
      </c>
    </row>
    <row r="27" spans="1:30" ht="15" customHeight="1" x14ac:dyDescent="0.25">
      <c r="A27" s="140" t="s">
        <v>6</v>
      </c>
      <c r="B27" s="138">
        <f>SUM(B10:B26)</f>
        <v>12055</v>
      </c>
      <c r="C27" s="138"/>
      <c r="D27" s="138">
        <f t="shared" ref="D27:I27" si="18">SUM(D10:D26)</f>
        <v>347249</v>
      </c>
      <c r="E27" s="138"/>
      <c r="F27" s="138">
        <f t="shared" si="18"/>
        <v>359304</v>
      </c>
      <c r="G27" s="131">
        <f t="shared" si="3"/>
        <v>3.3550976332019686E-2</v>
      </c>
      <c r="H27" s="138"/>
      <c r="I27" s="138">
        <f t="shared" si="18"/>
        <v>14956</v>
      </c>
      <c r="J27" s="138"/>
      <c r="K27" s="138">
        <f>SUM(K10:K26)</f>
        <v>418539</v>
      </c>
      <c r="L27" s="138"/>
      <c r="M27" s="138">
        <f>SUM(M10:M26)</f>
        <v>433495</v>
      </c>
      <c r="N27" s="131">
        <f t="shared" si="7"/>
        <v>3.4500974636385656E-2</v>
      </c>
      <c r="P27" s="138">
        <f t="shared" ref="P27:R27" si="19">SUM(P10:P26)</f>
        <v>8076</v>
      </c>
      <c r="Q27" s="138"/>
      <c r="R27" s="138">
        <f t="shared" si="19"/>
        <v>225046</v>
      </c>
      <c r="S27" s="138"/>
      <c r="T27" s="138">
        <f t="shared" ref="T27" si="20">SUM(T10:T26)</f>
        <v>233122</v>
      </c>
      <c r="U27" s="131">
        <f t="shared" si="11"/>
        <v>3.464280505486398E-2</v>
      </c>
      <c r="V27" s="138"/>
      <c r="W27" s="138">
        <f t="shared" ref="W27" si="21">SUM(W10:W26)</f>
        <v>9461</v>
      </c>
      <c r="X27" s="138"/>
      <c r="Y27" s="138">
        <f>SUM(Y10:Y26)</f>
        <v>260093</v>
      </c>
      <c r="Z27" s="138"/>
      <c r="AA27" s="138">
        <f>SUM(AA10:AA26)</f>
        <v>269554</v>
      </c>
      <c r="AB27" s="131">
        <f t="shared" si="15"/>
        <v>3.509871862409758E-2</v>
      </c>
      <c r="AC27" s="131">
        <f t="shared" si="16"/>
        <v>0.63258892752072748</v>
      </c>
      <c r="AD27" s="131">
        <f t="shared" si="17"/>
        <v>-0.36741107247927252</v>
      </c>
    </row>
    <row r="28" spans="1:30" ht="15" customHeight="1" x14ac:dyDescent="0.25">
      <c r="P28" s="36"/>
    </row>
    <row r="30" spans="1:30" ht="15" customHeight="1" x14ac:dyDescent="0.25">
      <c r="P30" s="36"/>
    </row>
    <row r="31" spans="1:30" ht="36" customHeight="1" x14ac:dyDescent="0.25"/>
  </sheetData>
  <mergeCells count="14">
    <mergeCell ref="B7:N7"/>
    <mergeCell ref="P7:AD7"/>
    <mergeCell ref="W8:AD8"/>
    <mergeCell ref="B9:C9"/>
    <mergeCell ref="D9:E9"/>
    <mergeCell ref="I9:J9"/>
    <mergeCell ref="K9:L9"/>
    <mergeCell ref="P9:Q9"/>
    <mergeCell ref="R9:S9"/>
    <mergeCell ref="W9:X9"/>
    <mergeCell ref="Y9:Z9"/>
    <mergeCell ref="P8:U8"/>
    <mergeCell ref="B8:G8"/>
    <mergeCell ref="I8:N8"/>
  </mergeCells>
  <conditionalFormatting sqref="C10:C26">
    <cfRule type="dataBar" priority="27">
      <dataBar>
        <cfvo type="min"/>
        <cfvo type="max"/>
        <color rgb="FFFFB628"/>
      </dataBar>
      <extLst>
        <ext xmlns:x14="http://schemas.microsoft.com/office/spreadsheetml/2009/9/main" uri="{B025F937-C7B1-47D3-B67F-A62EFF666E3E}">
          <x14:id>{1ACD0AB6-1B08-4599-9430-0D880B968E81}</x14:id>
        </ext>
      </extLst>
    </cfRule>
  </conditionalFormatting>
  <conditionalFormatting sqref="E10:E26">
    <cfRule type="dataBar" priority="26">
      <dataBar>
        <cfvo type="min"/>
        <cfvo type="max"/>
        <color rgb="FFFFB628"/>
      </dataBar>
      <extLst>
        <ext xmlns:x14="http://schemas.microsoft.com/office/spreadsheetml/2009/9/main" uri="{B025F937-C7B1-47D3-B67F-A62EFF666E3E}">
          <x14:id>{6056DF65-80A9-4850-9B4D-229313A04289}</x14:id>
        </ext>
      </extLst>
    </cfRule>
  </conditionalFormatting>
  <conditionalFormatting sqref="G10:G27">
    <cfRule type="colorScale" priority="13">
      <colorScale>
        <cfvo type="min"/>
        <cfvo type="percentile" val="50"/>
        <cfvo type="max"/>
        <color rgb="FFFF0000"/>
        <color rgb="FFFCFCFF"/>
        <color rgb="FF00B0F0"/>
      </colorScale>
    </cfRule>
  </conditionalFormatting>
  <conditionalFormatting sqref="J10:J26">
    <cfRule type="dataBar" priority="24">
      <dataBar>
        <cfvo type="min"/>
        <cfvo type="max"/>
        <color rgb="FFFFB628"/>
      </dataBar>
      <extLst>
        <ext xmlns:x14="http://schemas.microsoft.com/office/spreadsheetml/2009/9/main" uri="{B025F937-C7B1-47D3-B67F-A62EFF666E3E}">
          <x14:id>{C1C9D7EA-0906-4B8A-90E7-8AF3ADE4E03B}</x14:id>
        </ext>
      </extLst>
    </cfRule>
  </conditionalFormatting>
  <conditionalFormatting sqref="L10:L26">
    <cfRule type="dataBar" priority="25">
      <dataBar>
        <cfvo type="min"/>
        <cfvo type="max"/>
        <color rgb="FFFFB628"/>
      </dataBar>
      <extLst>
        <ext xmlns:x14="http://schemas.microsoft.com/office/spreadsheetml/2009/9/main" uri="{B025F937-C7B1-47D3-B67F-A62EFF666E3E}">
          <x14:id>{F15B04B7-6283-4F39-AF8C-05F42B19637D}</x14:id>
        </ext>
      </extLst>
    </cfRule>
  </conditionalFormatting>
  <conditionalFormatting sqref="N10:N27">
    <cfRule type="colorScale" priority="12">
      <colorScale>
        <cfvo type="min"/>
        <cfvo type="percentile" val="50"/>
        <cfvo type="max"/>
        <color rgb="FFFF0000"/>
        <color rgb="FFFCFCFF"/>
        <color rgb="FF00B0F0"/>
      </colorScale>
    </cfRule>
  </conditionalFormatting>
  <conditionalFormatting sqref="Q10:Q26">
    <cfRule type="dataBar" priority="19">
      <dataBar>
        <cfvo type="min"/>
        <cfvo type="max"/>
        <color rgb="FFFFB628"/>
      </dataBar>
      <extLst>
        <ext xmlns:x14="http://schemas.microsoft.com/office/spreadsheetml/2009/9/main" uri="{B025F937-C7B1-47D3-B67F-A62EFF666E3E}">
          <x14:id>{1B8F047C-E150-46C0-B523-12D410B37274}</x14:id>
        </ext>
      </extLst>
    </cfRule>
  </conditionalFormatting>
  <conditionalFormatting sqref="S10:S26">
    <cfRule type="dataBar" priority="18">
      <dataBar>
        <cfvo type="min"/>
        <cfvo type="max"/>
        <color rgb="FFFFB628"/>
      </dataBar>
      <extLst>
        <ext xmlns:x14="http://schemas.microsoft.com/office/spreadsheetml/2009/9/main" uri="{B025F937-C7B1-47D3-B67F-A62EFF666E3E}">
          <x14:id>{39A21E14-00FC-449F-A337-17C6DC3564AB}</x14:id>
        </ext>
      </extLst>
    </cfRule>
  </conditionalFormatting>
  <conditionalFormatting sqref="U10:U27">
    <cfRule type="colorScale" priority="11">
      <colorScale>
        <cfvo type="min"/>
        <cfvo type="percentile" val="50"/>
        <cfvo type="max"/>
        <color rgb="FFFF0000"/>
        <color rgb="FFFCFCFF"/>
        <color rgb="FF00B0F0"/>
      </colorScale>
    </cfRule>
  </conditionalFormatting>
  <conditionalFormatting sqref="X10:X26">
    <cfRule type="dataBar" priority="20">
      <dataBar>
        <cfvo type="min"/>
        <cfvo type="max"/>
        <color rgb="FFFFB628"/>
      </dataBar>
      <extLst>
        <ext xmlns:x14="http://schemas.microsoft.com/office/spreadsheetml/2009/9/main" uri="{B025F937-C7B1-47D3-B67F-A62EFF666E3E}">
          <x14:id>{58B29F97-ED20-468A-A056-133D3412C563}</x14:id>
        </ext>
      </extLst>
    </cfRule>
  </conditionalFormatting>
  <conditionalFormatting sqref="Z10:Z26">
    <cfRule type="dataBar" priority="21">
      <dataBar>
        <cfvo type="min"/>
        <cfvo type="max"/>
        <color rgb="FFFFB628"/>
      </dataBar>
      <extLst>
        <ext xmlns:x14="http://schemas.microsoft.com/office/spreadsheetml/2009/9/main" uri="{B025F937-C7B1-47D3-B67F-A62EFF666E3E}">
          <x14:id>{AD63154E-67B9-47A1-A602-1279A6FAFE45}</x14:id>
        </ext>
      </extLst>
    </cfRule>
  </conditionalFormatting>
  <conditionalFormatting sqref="AB10:AB27">
    <cfRule type="colorScale" priority="3">
      <colorScale>
        <cfvo type="min"/>
        <cfvo type="percentile" val="50"/>
        <cfvo type="max"/>
        <color rgb="FFFF0000"/>
        <color rgb="FFFCFCFF"/>
        <color rgb="FF00B0F0"/>
      </colorScale>
    </cfRule>
  </conditionalFormatting>
  <conditionalFormatting sqref="AC10:AC27">
    <cfRule type="colorScale" priority="1">
      <colorScale>
        <cfvo type="min"/>
        <cfvo type="percentile" val="50"/>
        <cfvo type="max"/>
        <color rgb="FFFF0000"/>
        <color rgb="FFFCFCFF"/>
        <color rgb="FF00B0F0"/>
      </colorScale>
    </cfRule>
  </conditionalFormatting>
  <conditionalFormatting sqref="AD10:AD26">
    <cfRule type="colorScale" priority="2">
      <colorScale>
        <cfvo type="min"/>
        <cfvo type="percentile" val="50"/>
        <cfvo type="max"/>
        <color rgb="FFFF0000"/>
        <color rgb="FFFCFCFF"/>
        <color rgb="FF00B0F0"/>
      </colorScale>
    </cfRule>
  </conditionalFormatting>
  <conditionalFormatting sqref="AD27">
    <cfRule type="colorScale" priority="5">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1ACD0AB6-1B08-4599-9430-0D880B968E81}">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6056DF65-80A9-4850-9B4D-229313A04289}">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C1C9D7EA-0906-4B8A-90E7-8AF3ADE4E03B}">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F15B04B7-6283-4F39-AF8C-05F42B19637D}">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1B8F047C-E150-46C0-B523-12D410B37274}">
            <x14:dataBar minLength="0" maxLength="100" border="1" negativeBarBorderColorSameAsPositive="0">
              <x14:cfvo type="autoMin"/>
              <x14:cfvo type="autoMax"/>
              <x14:borderColor rgb="FFFFB628"/>
              <x14:negativeFillColor rgb="FFFF0000"/>
              <x14:negativeBorderColor rgb="FFFF0000"/>
              <x14:axisColor rgb="FF000000"/>
            </x14:dataBar>
          </x14:cfRule>
          <xm:sqref>Q10:Q26</xm:sqref>
        </x14:conditionalFormatting>
        <x14:conditionalFormatting xmlns:xm="http://schemas.microsoft.com/office/excel/2006/main">
          <x14:cfRule type="dataBar" id="{39A21E14-00FC-449F-A337-17C6DC3564AB}">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58B29F97-ED20-468A-A056-133D3412C563}">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AD63154E-67B9-47A1-A602-1279A6FAFE45}">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1719-051A-487D-8E48-98BCFE371013}">
  <sheetPr>
    <tabColor rgb="FF00B0F0"/>
    <pageSetUpPr fitToPage="1"/>
  </sheetPr>
  <dimension ref="A1:AD30"/>
  <sheetViews>
    <sheetView topLeftCell="A8" workbookViewId="0">
      <selection activeCell="U25" sqref="U25:U26"/>
    </sheetView>
  </sheetViews>
  <sheetFormatPr baseColWidth="10" defaultColWidth="7.7109375" defaultRowHeight="15" customHeight="1" x14ac:dyDescent="0.25"/>
  <cols>
    <col min="1" max="1" width="14.5703125" style="1" customWidth="1"/>
    <col min="2" max="2" width="7.5703125" style="1" bestFit="1" customWidth="1"/>
    <col min="3" max="3" width="7.7109375" style="1"/>
    <col min="4" max="4" width="7.5703125" style="1" bestFit="1" customWidth="1"/>
    <col min="5" max="6" width="7.7109375" style="1"/>
    <col min="7" max="7" width="8.42578125" style="1" bestFit="1" customWidth="1"/>
    <col min="8" max="8" width="2.5703125" style="1" customWidth="1"/>
    <col min="9" max="13" width="7.7109375" style="1"/>
    <col min="14" max="14" width="8.42578125" style="1" bestFit="1" customWidth="1"/>
    <col min="15" max="15" width="2.5703125" style="1" customWidth="1"/>
    <col min="16" max="20" width="7.7109375" style="1"/>
    <col min="21" max="21" width="8.42578125" style="1" bestFit="1" customWidth="1"/>
    <col min="22" max="22" width="2.5703125" style="1" customWidth="1"/>
    <col min="23" max="27" width="7.7109375" style="1"/>
    <col min="28" max="28" width="8.42578125" style="1" bestFit="1" customWidth="1"/>
    <col min="29" max="29" width="9.140625" style="1" hidden="1" customWidth="1"/>
    <col min="30" max="30" width="9.85546875" style="1" hidden="1" customWidth="1"/>
    <col min="31" max="16384" width="7.7109375" style="1"/>
  </cols>
  <sheetData>
    <row r="1" spans="1:30" ht="15" customHeight="1" x14ac:dyDescent="0.25">
      <c r="Z1" s="222">
        <v>1</v>
      </c>
    </row>
    <row r="2" spans="1:30" ht="15" customHeight="1" x14ac:dyDescent="0.25">
      <c r="Z2" s="222"/>
    </row>
    <row r="3" spans="1:30" ht="15" customHeight="1" x14ac:dyDescent="0.25">
      <c r="Z3" s="222"/>
    </row>
    <row r="4" spans="1:30" ht="21" x14ac:dyDescent="0.25">
      <c r="A4" s="177" t="s">
        <v>314</v>
      </c>
    </row>
    <row r="6" spans="1:30" ht="29.25" customHeight="1" x14ac:dyDescent="0.25">
      <c r="A6" s="133"/>
      <c r="B6" s="313" t="s">
        <v>231</v>
      </c>
      <c r="C6" s="314"/>
      <c r="D6" s="314"/>
      <c r="E6" s="314"/>
      <c r="F6" s="314"/>
      <c r="G6" s="314"/>
      <c r="H6" s="314"/>
      <c r="I6" s="314"/>
      <c r="J6" s="314"/>
      <c r="K6" s="314"/>
      <c r="L6" s="314"/>
      <c r="M6" s="314"/>
      <c r="N6" s="315"/>
      <c r="O6" s="221"/>
      <c r="P6" s="313" t="s">
        <v>232</v>
      </c>
      <c r="Q6" s="314"/>
      <c r="R6" s="314"/>
      <c r="S6" s="314"/>
      <c r="T6" s="314"/>
      <c r="U6" s="314"/>
      <c r="V6" s="314"/>
      <c r="W6" s="314"/>
      <c r="X6" s="314"/>
      <c r="Y6" s="314"/>
      <c r="Z6" s="314"/>
      <c r="AA6" s="314"/>
      <c r="AB6" s="315"/>
      <c r="AD6" s="102">
        <v>1</v>
      </c>
    </row>
    <row r="7" spans="1:30" ht="27" customHeight="1" x14ac:dyDescent="0.25">
      <c r="A7" s="133"/>
      <c r="B7" s="316" t="s">
        <v>233</v>
      </c>
      <c r="C7" s="317"/>
      <c r="D7" s="317"/>
      <c r="E7" s="317"/>
      <c r="F7" s="317"/>
      <c r="G7" s="318"/>
      <c r="H7" s="214"/>
      <c r="I7" s="316" t="s">
        <v>226</v>
      </c>
      <c r="J7" s="317"/>
      <c r="K7" s="317"/>
      <c r="L7" s="317"/>
      <c r="M7" s="317"/>
      <c r="N7" s="318"/>
      <c r="O7" s="214"/>
      <c r="P7" s="310" t="s">
        <v>233</v>
      </c>
      <c r="Q7" s="311"/>
      <c r="R7" s="311"/>
      <c r="S7" s="311"/>
      <c r="T7" s="311"/>
      <c r="U7" s="312"/>
      <c r="V7" s="214"/>
      <c r="W7" s="319" t="s">
        <v>226</v>
      </c>
      <c r="X7" s="319"/>
      <c r="Y7" s="319"/>
      <c r="Z7" s="319"/>
      <c r="AA7" s="319"/>
      <c r="AB7" s="319"/>
    </row>
    <row r="8" spans="1:30" ht="48" customHeight="1" x14ac:dyDescent="0.25">
      <c r="A8" s="218" t="s">
        <v>42</v>
      </c>
      <c r="B8" s="308" t="s">
        <v>33</v>
      </c>
      <c r="C8" s="309"/>
      <c r="D8" s="308" t="s">
        <v>210</v>
      </c>
      <c r="E8" s="309"/>
      <c r="F8" s="218" t="s">
        <v>6</v>
      </c>
      <c r="G8" s="223" t="s">
        <v>313</v>
      </c>
      <c r="I8" s="308" t="s">
        <v>33</v>
      </c>
      <c r="J8" s="309"/>
      <c r="K8" s="308" t="s">
        <v>210</v>
      </c>
      <c r="L8" s="309"/>
      <c r="M8" s="218" t="s">
        <v>6</v>
      </c>
      <c r="N8" s="223" t="s">
        <v>313</v>
      </c>
      <c r="P8" s="308" t="s">
        <v>33</v>
      </c>
      <c r="Q8" s="309"/>
      <c r="R8" s="308" t="s">
        <v>210</v>
      </c>
      <c r="S8" s="309"/>
      <c r="T8" s="218" t="s">
        <v>6</v>
      </c>
      <c r="U8" s="223" t="s">
        <v>313</v>
      </c>
      <c r="W8" s="308" t="s">
        <v>33</v>
      </c>
      <c r="X8" s="309"/>
      <c r="Y8" s="308" t="s">
        <v>210</v>
      </c>
      <c r="Z8" s="309"/>
      <c r="AA8" s="218" t="s">
        <v>6</v>
      </c>
      <c r="AB8" s="223" t="s">
        <v>313</v>
      </c>
      <c r="AC8" s="218"/>
      <c r="AD8" s="223" t="s">
        <v>313</v>
      </c>
    </row>
    <row r="9" spans="1:30" ht="27.95" customHeight="1" x14ac:dyDescent="0.25">
      <c r="A9" s="213" t="s">
        <v>43</v>
      </c>
      <c r="B9" s="132">
        <v>832</v>
      </c>
      <c r="C9" s="131">
        <f>B9/$B$26</f>
        <v>4.9573973663826494E-2</v>
      </c>
      <c r="D9" s="132">
        <v>5237</v>
      </c>
      <c r="E9" s="131">
        <f>D9/$D$26</f>
        <v>1.5289573486005237E-2</v>
      </c>
      <c r="F9" s="132">
        <f>B9+D9</f>
        <v>6069</v>
      </c>
      <c r="G9" s="131">
        <f>B9/F9</f>
        <v>0.13709013016971494</v>
      </c>
      <c r="I9" s="132">
        <v>1025</v>
      </c>
      <c r="J9" s="131">
        <f>I9/$I$26</f>
        <v>5.2038381479413108E-2</v>
      </c>
      <c r="K9" s="132">
        <v>6578</v>
      </c>
      <c r="L9" s="131">
        <f>K9/$K$26</f>
        <v>1.5896645223031528E-2</v>
      </c>
      <c r="M9" s="132">
        <f>I9+K9</f>
        <v>7603</v>
      </c>
      <c r="N9" s="131">
        <f>I9/M9</f>
        <v>0.1348152045245298</v>
      </c>
      <c r="P9" s="132">
        <v>1092</v>
      </c>
      <c r="Q9" s="131">
        <f>P9/$B$26</f>
        <v>6.5065840433772268E-2</v>
      </c>
      <c r="R9" s="132">
        <v>6589</v>
      </c>
      <c r="S9" s="131">
        <f>R9/$D$26</f>
        <v>1.9236776723179017E-2</v>
      </c>
      <c r="T9" s="132">
        <f>P9+R9</f>
        <v>7681</v>
      </c>
      <c r="U9" s="131">
        <f>P9/T9</f>
        <v>0.14216898841296707</v>
      </c>
      <c r="W9" s="132">
        <v>1333</v>
      </c>
      <c r="X9" s="131">
        <f>W9/$I$26</f>
        <v>6.767528049956846E-2</v>
      </c>
      <c r="Y9" s="132">
        <v>8056</v>
      </c>
      <c r="Z9" s="131">
        <f>Y9/$K$26</f>
        <v>1.9468436290170567E-2</v>
      </c>
      <c r="AA9" s="132">
        <f>W9+Y9</f>
        <v>9389</v>
      </c>
      <c r="AB9" s="131">
        <f>W9/AA9</f>
        <v>0.14197465118755992</v>
      </c>
      <c r="AC9" s="131">
        <f>W9/P9</f>
        <v>1.2206959706959708</v>
      </c>
      <c r="AD9" s="131">
        <f t="shared" ref="AD9:AD26" si="0">AC9-$AD$6</f>
        <v>0.2206959706959708</v>
      </c>
    </row>
    <row r="10" spans="1:30" ht="27.95" customHeight="1" x14ac:dyDescent="0.25">
      <c r="A10" s="213" t="s">
        <v>44</v>
      </c>
      <c r="B10" s="132">
        <v>2606</v>
      </c>
      <c r="C10" s="131">
        <f t="shared" ref="C10:C25" si="1">B10/$B$26</f>
        <v>0.15527617231722576</v>
      </c>
      <c r="D10" s="132">
        <v>14932</v>
      </c>
      <c r="E10" s="131">
        <f t="shared" ref="E10:E25" si="2">D10/$D$26</f>
        <v>4.3594407350206262E-2</v>
      </c>
      <c r="F10" s="132">
        <f t="shared" ref="F10:F25" si="3">B10+D10</f>
        <v>17538</v>
      </c>
      <c r="G10" s="131">
        <f t="shared" ref="G10:G26" si="4">B10/F10</f>
        <v>0.14859162960428784</v>
      </c>
      <c r="I10" s="132">
        <v>2959</v>
      </c>
      <c r="J10" s="131">
        <f t="shared" ref="J10:J25" si="5">I10/$I$26</f>
        <v>0.15022592272934965</v>
      </c>
      <c r="K10" s="132">
        <v>17025</v>
      </c>
      <c r="L10" s="131">
        <f t="shared" ref="L10:L25" si="6">K10/$K$26</f>
        <v>4.1143263138052867E-2</v>
      </c>
      <c r="M10" s="132">
        <f t="shared" ref="M10:M25" si="7">I10+K10</f>
        <v>19984</v>
      </c>
      <c r="N10" s="131">
        <f t="shared" ref="N10:N26" si="8">I10/M10</f>
        <v>0.14806845476381106</v>
      </c>
      <c r="P10" s="132">
        <v>2360</v>
      </c>
      <c r="Q10" s="131">
        <f t="shared" ref="Q10:Q25" si="9">P10/$B$26</f>
        <v>0.14061848298873861</v>
      </c>
      <c r="R10" s="132">
        <v>9934</v>
      </c>
      <c r="S10" s="131">
        <f t="shared" ref="S10:S25" si="10">R10/$D$26</f>
        <v>2.9002601300358227E-2</v>
      </c>
      <c r="T10" s="132">
        <f t="shared" ref="T10:T25" si="11">P10+R10</f>
        <v>12294</v>
      </c>
      <c r="U10" s="131">
        <f t="shared" ref="U10:U26" si="12">P10/T10</f>
        <v>0.19196355945989912</v>
      </c>
      <c r="W10" s="132">
        <v>2763</v>
      </c>
      <c r="X10" s="131">
        <f t="shared" ref="X10:X25" si="13">W10/$I$26</f>
        <v>0.1402751688074326</v>
      </c>
      <c r="Y10" s="132">
        <v>11405</v>
      </c>
      <c r="Z10" s="131">
        <f t="shared" ref="Z10:Z25" si="14">Y10/$K$26</f>
        <v>2.7561757185873302E-2</v>
      </c>
      <c r="AA10" s="132">
        <f t="shared" ref="AA10:AA25" si="15">W10+Y10</f>
        <v>14168</v>
      </c>
      <c r="AB10" s="131">
        <f t="shared" ref="AB10:AB26" si="16">W10/AA10</f>
        <v>0.19501693958215696</v>
      </c>
      <c r="AC10" s="131">
        <f t="shared" ref="AC10:AC26" si="17">W10/P10</f>
        <v>1.1707627118644068</v>
      </c>
      <c r="AD10" s="131">
        <f t="shared" si="0"/>
        <v>0.17076271186440684</v>
      </c>
    </row>
    <row r="11" spans="1:30" ht="27.95" customHeight="1" x14ac:dyDescent="0.25">
      <c r="A11" s="213" t="s">
        <v>45</v>
      </c>
      <c r="B11" s="132">
        <v>2573</v>
      </c>
      <c r="C11" s="131">
        <f t="shared" si="1"/>
        <v>0.15330989691950186</v>
      </c>
      <c r="D11" s="132">
        <v>16072</v>
      </c>
      <c r="E11" s="131">
        <f t="shared" si="2"/>
        <v>4.6922670434805455E-2</v>
      </c>
      <c r="F11" s="132">
        <f t="shared" si="3"/>
        <v>18645</v>
      </c>
      <c r="G11" s="131">
        <f t="shared" si="4"/>
        <v>0.13799946366318047</v>
      </c>
      <c r="I11" s="132">
        <v>2979</v>
      </c>
      <c r="J11" s="131">
        <f t="shared" si="5"/>
        <v>0.1512413057826065</v>
      </c>
      <c r="K11" s="132">
        <v>18708</v>
      </c>
      <c r="L11" s="131">
        <f t="shared" si="6"/>
        <v>4.5210465009497387E-2</v>
      </c>
      <c r="M11" s="132">
        <f t="shared" si="7"/>
        <v>21687</v>
      </c>
      <c r="N11" s="131">
        <f t="shared" si="8"/>
        <v>0.13736339742703002</v>
      </c>
      <c r="P11" s="132">
        <v>3383</v>
      </c>
      <c r="Q11" s="131">
        <f t="shared" si="9"/>
        <v>0.20157302031817911</v>
      </c>
      <c r="R11" s="132">
        <v>16457</v>
      </c>
      <c r="S11" s="131">
        <f t="shared" si="10"/>
        <v>4.8046689108113078E-2</v>
      </c>
      <c r="T11" s="132">
        <f t="shared" si="11"/>
        <v>19840</v>
      </c>
      <c r="U11" s="131">
        <f t="shared" si="12"/>
        <v>0.1705141129032258</v>
      </c>
      <c r="W11" s="132">
        <v>3944</v>
      </c>
      <c r="X11" s="131">
        <f t="shared" si="13"/>
        <v>0.20023353810224909</v>
      </c>
      <c r="Y11" s="132">
        <v>18981</v>
      </c>
      <c r="Z11" s="131">
        <f t="shared" si="14"/>
        <v>4.5870207202548106E-2</v>
      </c>
      <c r="AA11" s="132">
        <f t="shared" si="15"/>
        <v>22925</v>
      </c>
      <c r="AB11" s="131">
        <f t="shared" si="16"/>
        <v>0.17203925845147219</v>
      </c>
      <c r="AC11" s="131">
        <f t="shared" si="17"/>
        <v>1.1658291457286432</v>
      </c>
      <c r="AD11" s="131">
        <f t="shared" si="0"/>
        <v>0.16582914572864316</v>
      </c>
    </row>
    <row r="12" spans="1:30" ht="27.95" customHeight="1" x14ac:dyDescent="0.25">
      <c r="A12" s="213" t="s">
        <v>46</v>
      </c>
      <c r="B12" s="132">
        <v>397</v>
      </c>
      <c r="C12" s="131">
        <f t="shared" si="1"/>
        <v>2.3654888875647977E-2</v>
      </c>
      <c r="D12" s="132">
        <v>10969</v>
      </c>
      <c r="E12" s="131">
        <f t="shared" si="2"/>
        <v>3.2024313837691706E-2</v>
      </c>
      <c r="F12" s="132">
        <f t="shared" si="3"/>
        <v>11366</v>
      </c>
      <c r="G12" s="131">
        <f t="shared" si="4"/>
        <v>3.4928734823156782E-2</v>
      </c>
      <c r="I12" s="132">
        <v>477</v>
      </c>
      <c r="J12" s="131">
        <f t="shared" si="5"/>
        <v>2.4216885820175661E-2</v>
      </c>
      <c r="K12" s="132">
        <v>13668</v>
      </c>
      <c r="L12" s="131">
        <f t="shared" si="6"/>
        <v>3.3030609137791871E-2</v>
      </c>
      <c r="M12" s="132">
        <f t="shared" si="7"/>
        <v>14145</v>
      </c>
      <c r="N12" s="131">
        <f t="shared" si="8"/>
        <v>3.3722163308589605E-2</v>
      </c>
      <c r="P12" s="132">
        <v>511</v>
      </c>
      <c r="Q12" s="131">
        <f t="shared" si="9"/>
        <v>3.0447476613239589E-2</v>
      </c>
      <c r="R12" s="132">
        <v>9839</v>
      </c>
      <c r="S12" s="131">
        <f t="shared" si="10"/>
        <v>2.8725246043308294E-2</v>
      </c>
      <c r="T12" s="132">
        <f t="shared" si="11"/>
        <v>10350</v>
      </c>
      <c r="U12" s="131">
        <f t="shared" si="12"/>
        <v>4.9371980676328503E-2</v>
      </c>
      <c r="W12" s="132">
        <v>611</v>
      </c>
      <c r="X12" s="131">
        <f t="shared" si="13"/>
        <v>3.1019952276996499E-2</v>
      </c>
      <c r="Y12" s="132">
        <v>12424</v>
      </c>
      <c r="Z12" s="131">
        <f t="shared" si="14"/>
        <v>3.0024311378982014E-2</v>
      </c>
      <c r="AA12" s="132">
        <f t="shared" si="15"/>
        <v>13035</v>
      </c>
      <c r="AB12" s="131">
        <f t="shared" si="16"/>
        <v>4.6873801304181048E-2</v>
      </c>
      <c r="AC12" s="131">
        <f t="shared" si="17"/>
        <v>1.1956947162426614</v>
      </c>
      <c r="AD12" s="131">
        <f t="shared" si="0"/>
        <v>0.19569471624266144</v>
      </c>
    </row>
    <row r="13" spans="1:30" ht="27.95" customHeight="1" x14ac:dyDescent="0.25">
      <c r="A13" s="213" t="s">
        <v>47</v>
      </c>
      <c r="B13" s="132">
        <v>413</v>
      </c>
      <c r="C13" s="131">
        <f t="shared" si="1"/>
        <v>2.4608234523029255E-2</v>
      </c>
      <c r="D13" s="132">
        <v>15926</v>
      </c>
      <c r="E13" s="131">
        <f t="shared" si="2"/>
        <v>4.6496419197655035E-2</v>
      </c>
      <c r="F13" s="132">
        <f t="shared" si="3"/>
        <v>16339</v>
      </c>
      <c r="G13" s="131">
        <f t="shared" si="4"/>
        <v>2.527694473345982E-2</v>
      </c>
      <c r="I13" s="132">
        <v>539</v>
      </c>
      <c r="J13" s="131">
        <f t="shared" si="5"/>
        <v>2.7364573285271868E-2</v>
      </c>
      <c r="K13" s="132">
        <v>18790</v>
      </c>
      <c r="L13" s="131">
        <f t="shared" si="6"/>
        <v>4.5408629331219579E-2</v>
      </c>
      <c r="M13" s="132">
        <f t="shared" si="7"/>
        <v>19329</v>
      </c>
      <c r="N13" s="131">
        <f t="shared" si="8"/>
        <v>2.7885560556676497E-2</v>
      </c>
      <c r="P13" s="132">
        <v>499</v>
      </c>
      <c r="Q13" s="131">
        <f t="shared" si="9"/>
        <v>2.9732467377703627E-2</v>
      </c>
      <c r="R13" s="132">
        <v>16270</v>
      </c>
      <c r="S13" s="131">
        <f t="shared" si="10"/>
        <v>4.7500737181077946E-2</v>
      </c>
      <c r="T13" s="132">
        <f t="shared" si="11"/>
        <v>16769</v>
      </c>
      <c r="U13" s="131">
        <f t="shared" si="12"/>
        <v>2.9757290237939053E-2</v>
      </c>
      <c r="W13" s="132">
        <v>654</v>
      </c>
      <c r="X13" s="131">
        <f t="shared" si="13"/>
        <v>3.3203025841498708E-2</v>
      </c>
      <c r="Y13" s="132">
        <v>19089</v>
      </c>
      <c r="Z13" s="131">
        <f t="shared" si="14"/>
        <v>4.6131204114084647E-2</v>
      </c>
      <c r="AA13" s="132">
        <f t="shared" si="15"/>
        <v>19743</v>
      </c>
      <c r="AB13" s="131">
        <f t="shared" si="16"/>
        <v>3.3125664792584712E-2</v>
      </c>
      <c r="AC13" s="131">
        <f t="shared" si="17"/>
        <v>1.3106212424849699</v>
      </c>
      <c r="AD13" s="131">
        <f t="shared" si="0"/>
        <v>0.31062124248496992</v>
      </c>
    </row>
    <row r="14" spans="1:30" ht="27.95" customHeight="1" x14ac:dyDescent="0.25">
      <c r="A14" s="213" t="s">
        <v>48</v>
      </c>
      <c r="B14" s="132">
        <v>999</v>
      </c>
      <c r="C14" s="131">
        <f t="shared" si="1"/>
        <v>5.952451885836859E-2</v>
      </c>
      <c r="D14" s="132">
        <v>40153</v>
      </c>
      <c r="E14" s="131">
        <f t="shared" si="2"/>
        <v>0.11722784880343103</v>
      </c>
      <c r="F14" s="132">
        <f t="shared" si="3"/>
        <v>41152</v>
      </c>
      <c r="G14" s="131">
        <f t="shared" si="4"/>
        <v>2.4275855365474341E-2</v>
      </c>
      <c r="I14" s="132">
        <v>1189</v>
      </c>
      <c r="J14" s="131">
        <f t="shared" si="5"/>
        <v>6.0364522516119207E-2</v>
      </c>
      <c r="K14" s="132">
        <v>48047</v>
      </c>
      <c r="L14" s="131">
        <f t="shared" si="6"/>
        <v>0.11611220933885616</v>
      </c>
      <c r="M14" s="132">
        <f t="shared" si="7"/>
        <v>49236</v>
      </c>
      <c r="N14" s="131">
        <f t="shared" si="8"/>
        <v>2.4148996669103907E-2</v>
      </c>
      <c r="P14" s="132">
        <v>980</v>
      </c>
      <c r="Q14" s="131">
        <f t="shared" si="9"/>
        <v>5.8392420902103316E-2</v>
      </c>
      <c r="R14" s="132">
        <v>44657</v>
      </c>
      <c r="S14" s="131">
        <f t="shared" si="10"/>
        <v>0.13037740751661941</v>
      </c>
      <c r="T14" s="132">
        <f t="shared" si="11"/>
        <v>45637</v>
      </c>
      <c r="U14" s="131">
        <f t="shared" si="12"/>
        <v>2.1473804150141333E-2</v>
      </c>
      <c r="W14" s="132">
        <v>1113</v>
      </c>
      <c r="X14" s="131">
        <f t="shared" si="13"/>
        <v>5.6506066913743207E-2</v>
      </c>
      <c r="Y14" s="132">
        <v>51991</v>
      </c>
      <c r="Z14" s="131">
        <f t="shared" si="14"/>
        <v>0.12564342988607968</v>
      </c>
      <c r="AA14" s="132">
        <f t="shared" si="15"/>
        <v>53104</v>
      </c>
      <c r="AB14" s="131">
        <f t="shared" si="16"/>
        <v>2.0958873154564628E-2</v>
      </c>
      <c r="AC14" s="131">
        <f t="shared" si="17"/>
        <v>1.1357142857142857</v>
      </c>
      <c r="AD14" s="131">
        <f t="shared" si="0"/>
        <v>0.13571428571428568</v>
      </c>
    </row>
    <row r="15" spans="1:30" ht="27.95" customHeight="1" x14ac:dyDescent="0.25">
      <c r="A15" s="213" t="s">
        <v>49</v>
      </c>
      <c r="B15" s="132">
        <v>625</v>
      </c>
      <c r="C15" s="131">
        <f t="shared" si="1"/>
        <v>3.7240064350831201E-2</v>
      </c>
      <c r="D15" s="132">
        <v>23486</v>
      </c>
      <c r="E15" s="131">
        <f t="shared" si="2"/>
        <v>6.8568058600786519E-2</v>
      </c>
      <c r="F15" s="132">
        <f t="shared" si="3"/>
        <v>24111</v>
      </c>
      <c r="G15" s="131">
        <f t="shared" si="4"/>
        <v>2.5921778441375307E-2</v>
      </c>
      <c r="I15" s="132">
        <v>751</v>
      </c>
      <c r="J15" s="131">
        <f t="shared" si="5"/>
        <v>3.8127633649794386E-2</v>
      </c>
      <c r="K15" s="132">
        <v>28322</v>
      </c>
      <c r="L15" s="131">
        <f t="shared" si="6"/>
        <v>6.8444023412389615E-2</v>
      </c>
      <c r="M15" s="132">
        <f t="shared" si="7"/>
        <v>29073</v>
      </c>
      <c r="N15" s="131">
        <f t="shared" si="8"/>
        <v>2.5831527534138202E-2</v>
      </c>
      <c r="P15" s="132">
        <v>1004</v>
      </c>
      <c r="Q15" s="131">
        <f t="shared" si="9"/>
        <v>5.9822439373175239E-2</v>
      </c>
      <c r="R15" s="132">
        <v>29345</v>
      </c>
      <c r="S15" s="131">
        <f t="shared" si="10"/>
        <v>8.5673579138213427E-2</v>
      </c>
      <c r="T15" s="132">
        <f t="shared" si="11"/>
        <v>30349</v>
      </c>
      <c r="U15" s="131">
        <f t="shared" si="12"/>
        <v>3.3081814886816698E-2</v>
      </c>
      <c r="W15" s="132">
        <v>1170</v>
      </c>
      <c r="X15" s="131">
        <f t="shared" si="13"/>
        <v>5.9399908615525208E-2</v>
      </c>
      <c r="Y15" s="132">
        <v>34474</v>
      </c>
      <c r="Z15" s="131">
        <f t="shared" si="14"/>
        <v>8.3311180817693661E-2</v>
      </c>
      <c r="AA15" s="132">
        <f t="shared" si="15"/>
        <v>35644</v>
      </c>
      <c r="AB15" s="131">
        <f t="shared" si="16"/>
        <v>3.2824598810458981E-2</v>
      </c>
      <c r="AC15" s="131">
        <f t="shared" si="17"/>
        <v>1.1653386454183268</v>
      </c>
      <c r="AD15" s="131">
        <f t="shared" si="0"/>
        <v>0.16533864541832677</v>
      </c>
    </row>
    <row r="16" spans="1:30" ht="27.95" customHeight="1" x14ac:dyDescent="0.25">
      <c r="A16" s="213" t="s">
        <v>50</v>
      </c>
      <c r="B16" s="132">
        <v>328</v>
      </c>
      <c r="C16" s="131">
        <f t="shared" si="1"/>
        <v>1.9543585771316214E-2</v>
      </c>
      <c r="D16" s="132">
        <v>17936</v>
      </c>
      <c r="E16" s="131">
        <f t="shared" si="2"/>
        <v>5.2364672531027293E-2</v>
      </c>
      <c r="F16" s="132">
        <f t="shared" si="3"/>
        <v>18264</v>
      </c>
      <c r="G16" s="131">
        <f t="shared" si="4"/>
        <v>1.7958826106000875E-2</v>
      </c>
      <c r="I16" s="132">
        <v>403</v>
      </c>
      <c r="J16" s="131">
        <f t="shared" si="5"/>
        <v>2.0459968523125351E-2</v>
      </c>
      <c r="K16" s="132">
        <v>22017</v>
      </c>
      <c r="L16" s="131">
        <f t="shared" si="6"/>
        <v>5.320712038240881E-2</v>
      </c>
      <c r="M16" s="132">
        <f t="shared" si="7"/>
        <v>22420</v>
      </c>
      <c r="N16" s="131">
        <f t="shared" si="8"/>
        <v>1.7975022301516503E-2</v>
      </c>
      <c r="P16" s="132">
        <v>355</v>
      </c>
      <c r="Q16" s="131">
        <f t="shared" si="9"/>
        <v>2.1152356551272122E-2</v>
      </c>
      <c r="R16" s="132">
        <v>18901</v>
      </c>
      <c r="S16" s="131">
        <f t="shared" si="10"/>
        <v>5.5182018036850293E-2</v>
      </c>
      <c r="T16" s="132">
        <f t="shared" si="11"/>
        <v>19256</v>
      </c>
      <c r="U16" s="131">
        <f t="shared" si="12"/>
        <v>1.843581221437474E-2</v>
      </c>
      <c r="W16" s="132">
        <v>423</v>
      </c>
      <c r="X16" s="131">
        <f t="shared" si="13"/>
        <v>2.1475351576382189E-2</v>
      </c>
      <c r="Y16" s="132">
        <v>23010</v>
      </c>
      <c r="Z16" s="131">
        <f t="shared" si="14"/>
        <v>5.5606841985703169E-2</v>
      </c>
      <c r="AA16" s="132">
        <f t="shared" si="15"/>
        <v>23433</v>
      </c>
      <c r="AB16" s="131">
        <f t="shared" si="16"/>
        <v>1.8051465881449239E-2</v>
      </c>
      <c r="AC16" s="131">
        <f t="shared" si="17"/>
        <v>1.1915492957746479</v>
      </c>
      <c r="AD16" s="131">
        <f t="shared" si="0"/>
        <v>0.19154929577464785</v>
      </c>
    </row>
    <row r="17" spans="1:30" ht="27.95" customHeight="1" x14ac:dyDescent="0.25">
      <c r="A17" s="213" t="s">
        <v>140</v>
      </c>
      <c r="B17" s="132">
        <v>75</v>
      </c>
      <c r="C17" s="131">
        <f t="shared" si="1"/>
        <v>4.4688077220997437E-3</v>
      </c>
      <c r="D17" s="132">
        <v>9019</v>
      </c>
      <c r="E17" s="131">
        <f t="shared" si="2"/>
        <v>2.6331232245614136E-2</v>
      </c>
      <c r="F17" s="132">
        <f t="shared" si="3"/>
        <v>9094</v>
      </c>
      <c r="G17" s="131">
        <f t="shared" si="4"/>
        <v>8.2471959533758528E-3</v>
      </c>
      <c r="I17" s="132">
        <v>97</v>
      </c>
      <c r="J17" s="131">
        <f t="shared" si="5"/>
        <v>4.9246078082956796E-3</v>
      </c>
      <c r="K17" s="132">
        <v>11224</v>
      </c>
      <c r="L17" s="131">
        <f t="shared" si="6"/>
        <v>2.7124345695242608E-2</v>
      </c>
      <c r="M17" s="132">
        <f t="shared" si="7"/>
        <v>11321</v>
      </c>
      <c r="N17" s="131">
        <f t="shared" si="8"/>
        <v>8.5681476901333809E-3</v>
      </c>
      <c r="P17" s="132">
        <v>115</v>
      </c>
      <c r="Q17" s="131">
        <f t="shared" si="9"/>
        <v>6.8521718405529404E-3</v>
      </c>
      <c r="R17" s="132">
        <v>12530</v>
      </c>
      <c r="S17" s="131">
        <f t="shared" si="10"/>
        <v>3.6581698640375332E-2</v>
      </c>
      <c r="T17" s="132">
        <f t="shared" si="11"/>
        <v>12645</v>
      </c>
      <c r="U17" s="131">
        <f t="shared" si="12"/>
        <v>9.0945037564254642E-3</v>
      </c>
      <c r="W17" s="132">
        <v>140</v>
      </c>
      <c r="X17" s="131">
        <f t="shared" si="13"/>
        <v>7.1076813727978883E-3</v>
      </c>
      <c r="Y17" s="132">
        <v>14619</v>
      </c>
      <c r="Z17" s="131">
        <f t="shared" si="14"/>
        <v>3.5328831942155352E-2</v>
      </c>
      <c r="AA17" s="132">
        <f t="shared" si="15"/>
        <v>14759</v>
      </c>
      <c r="AB17" s="131">
        <f t="shared" si="16"/>
        <v>9.4857375160918769E-3</v>
      </c>
      <c r="AC17" s="131">
        <f t="shared" si="17"/>
        <v>1.2173913043478262</v>
      </c>
      <c r="AD17" s="131">
        <f t="shared" si="0"/>
        <v>0.21739130434782616</v>
      </c>
    </row>
    <row r="18" spans="1:30" ht="27.95" customHeight="1" x14ac:dyDescent="0.25">
      <c r="A18" s="213" t="s">
        <v>51</v>
      </c>
      <c r="B18" s="132">
        <v>171</v>
      </c>
      <c r="C18" s="131">
        <f t="shared" si="1"/>
        <v>1.0188881606387416E-2</v>
      </c>
      <c r="D18" s="132">
        <v>28622</v>
      </c>
      <c r="E18" s="131">
        <f t="shared" si="2"/>
        <v>8.3562759655612356E-2</v>
      </c>
      <c r="F18" s="132">
        <f t="shared" si="3"/>
        <v>28793</v>
      </c>
      <c r="G18" s="131">
        <f t="shared" si="4"/>
        <v>5.9389434932101554E-3</v>
      </c>
      <c r="I18" s="132">
        <v>193</v>
      </c>
      <c r="J18" s="131">
        <f t="shared" si="5"/>
        <v>9.7984464639285177E-3</v>
      </c>
      <c r="K18" s="132">
        <v>33797</v>
      </c>
      <c r="L18" s="131">
        <f t="shared" si="6"/>
        <v>8.1675116844450668E-2</v>
      </c>
      <c r="M18" s="132">
        <f t="shared" si="7"/>
        <v>33990</v>
      </c>
      <c r="N18" s="131">
        <f t="shared" si="8"/>
        <v>5.6781406295969405E-3</v>
      </c>
      <c r="P18" s="132">
        <v>238</v>
      </c>
      <c r="Q18" s="131">
        <f t="shared" si="9"/>
        <v>1.418101650479652E-2</v>
      </c>
      <c r="R18" s="132">
        <v>34684</v>
      </c>
      <c r="S18" s="131">
        <f t="shared" si="10"/>
        <v>0.10126094458441964</v>
      </c>
      <c r="T18" s="132">
        <f t="shared" si="11"/>
        <v>34922</v>
      </c>
      <c r="U18" s="131">
        <f t="shared" si="12"/>
        <v>6.815188133554779E-3</v>
      </c>
      <c r="W18" s="132">
        <v>271</v>
      </c>
      <c r="X18" s="131">
        <f t="shared" si="13"/>
        <v>1.3758440371630197E-2</v>
      </c>
      <c r="Y18" s="132">
        <v>38162</v>
      </c>
      <c r="Z18" s="131">
        <f t="shared" si="14"/>
        <v>9.2223742019052771E-2</v>
      </c>
      <c r="AA18" s="132">
        <f t="shared" si="15"/>
        <v>38433</v>
      </c>
      <c r="AB18" s="131">
        <f t="shared" si="16"/>
        <v>7.0512320141545024E-3</v>
      </c>
      <c r="AC18" s="131">
        <f t="shared" si="17"/>
        <v>1.1386554621848739</v>
      </c>
      <c r="AD18" s="131">
        <f t="shared" si="0"/>
        <v>0.1386554621848739</v>
      </c>
    </row>
    <row r="19" spans="1:30" ht="27.95" customHeight="1" x14ac:dyDescent="0.25">
      <c r="A19" s="213" t="s">
        <v>52</v>
      </c>
      <c r="B19" s="132">
        <v>159</v>
      </c>
      <c r="C19" s="131">
        <f t="shared" si="1"/>
        <v>9.4738723708514567E-3</v>
      </c>
      <c r="D19" s="132">
        <v>20510</v>
      </c>
      <c r="E19" s="131">
        <f t="shared" si="2"/>
        <v>5.9879540232569681E-2</v>
      </c>
      <c r="F19" s="132">
        <f t="shared" si="3"/>
        <v>20669</v>
      </c>
      <c r="G19" s="131">
        <f t="shared" si="4"/>
        <v>7.6926798587256279E-3</v>
      </c>
      <c r="I19" s="132">
        <v>180</v>
      </c>
      <c r="J19" s="131">
        <f t="shared" si="5"/>
        <v>9.1384474793115705E-3</v>
      </c>
      <c r="K19" s="132">
        <v>24817</v>
      </c>
      <c r="L19" s="131">
        <f t="shared" si="6"/>
        <v>5.9973706977800766E-2</v>
      </c>
      <c r="M19" s="132">
        <f t="shared" si="7"/>
        <v>24997</v>
      </c>
      <c r="N19" s="131">
        <f t="shared" si="8"/>
        <v>7.200864103692443E-3</v>
      </c>
      <c r="P19" s="132">
        <v>140</v>
      </c>
      <c r="Q19" s="131">
        <f t="shared" si="9"/>
        <v>8.341774414586188E-3</v>
      </c>
      <c r="R19" s="132">
        <v>21500</v>
      </c>
      <c r="S19" s="131">
        <f t="shared" si="10"/>
        <v>6.2769873963932132E-2</v>
      </c>
      <c r="T19" s="132">
        <f t="shared" si="11"/>
        <v>21640</v>
      </c>
      <c r="U19" s="131">
        <f t="shared" si="12"/>
        <v>6.4695009242144181E-3</v>
      </c>
      <c r="W19" s="132">
        <v>162</v>
      </c>
      <c r="X19" s="131">
        <f t="shared" si="13"/>
        <v>8.2246027313804138E-3</v>
      </c>
      <c r="Y19" s="132">
        <v>25539</v>
      </c>
      <c r="Z19" s="131">
        <f t="shared" si="14"/>
        <v>6.1718519664183971E-2</v>
      </c>
      <c r="AA19" s="132">
        <f t="shared" si="15"/>
        <v>25701</v>
      </c>
      <c r="AB19" s="131">
        <f t="shared" si="16"/>
        <v>6.3032566826193535E-3</v>
      </c>
      <c r="AC19" s="131">
        <f t="shared" si="17"/>
        <v>1.1571428571428573</v>
      </c>
      <c r="AD19" s="131">
        <f t="shared" si="0"/>
        <v>0.15714285714285725</v>
      </c>
    </row>
    <row r="20" spans="1:30" ht="27.95" customHeight="1" x14ac:dyDescent="0.25">
      <c r="A20" s="213" t="s">
        <v>53</v>
      </c>
      <c r="B20" s="132">
        <v>113</v>
      </c>
      <c r="C20" s="131">
        <f t="shared" si="1"/>
        <v>6.733003634630281E-3</v>
      </c>
      <c r="D20" s="132">
        <v>9507</v>
      </c>
      <c r="E20" s="131">
        <f t="shared" si="2"/>
        <v>2.7755962408144319E-2</v>
      </c>
      <c r="F20" s="132">
        <f t="shared" si="3"/>
        <v>9620</v>
      </c>
      <c r="G20" s="131">
        <f t="shared" si="4"/>
        <v>1.1746361746361747E-2</v>
      </c>
      <c r="I20" s="132">
        <v>132</v>
      </c>
      <c r="J20" s="131">
        <f t="shared" si="5"/>
        <v>6.7015281514951515E-3</v>
      </c>
      <c r="K20" s="132">
        <v>11535</v>
      </c>
      <c r="L20" s="131">
        <f t="shared" si="6"/>
        <v>2.7875920134945071E-2</v>
      </c>
      <c r="M20" s="132">
        <f t="shared" si="7"/>
        <v>11667</v>
      </c>
      <c r="N20" s="131">
        <f t="shared" si="8"/>
        <v>1.131396245821548E-2</v>
      </c>
      <c r="P20" s="132">
        <v>130</v>
      </c>
      <c r="Q20" s="131">
        <f t="shared" si="9"/>
        <v>7.7459333849728895E-3</v>
      </c>
      <c r="R20" s="132">
        <v>10046</v>
      </c>
      <c r="S20" s="131">
        <f t="shared" si="10"/>
        <v>2.9329588550774988E-2</v>
      </c>
      <c r="T20" s="132">
        <f t="shared" si="11"/>
        <v>10176</v>
      </c>
      <c r="U20" s="131">
        <f t="shared" si="12"/>
        <v>1.2775157232704403E-2</v>
      </c>
      <c r="W20" s="132">
        <v>154</v>
      </c>
      <c r="X20" s="131">
        <f t="shared" si="13"/>
        <v>7.8184495100776762E-3</v>
      </c>
      <c r="Y20" s="132">
        <v>11944</v>
      </c>
      <c r="Z20" s="131">
        <f t="shared" si="14"/>
        <v>2.8864325105486251E-2</v>
      </c>
      <c r="AA20" s="132">
        <f t="shared" si="15"/>
        <v>12098</v>
      </c>
      <c r="AB20" s="131">
        <f t="shared" si="16"/>
        <v>1.2729376756488676E-2</v>
      </c>
      <c r="AC20" s="131">
        <f t="shared" si="17"/>
        <v>1.1846153846153846</v>
      </c>
      <c r="AD20" s="131">
        <f t="shared" si="0"/>
        <v>0.18461538461538463</v>
      </c>
    </row>
    <row r="21" spans="1:30" ht="27.95" customHeight="1" x14ac:dyDescent="0.25">
      <c r="A21" s="213" t="s">
        <v>54</v>
      </c>
      <c r="B21" s="132">
        <v>271</v>
      </c>
      <c r="C21" s="131">
        <f t="shared" si="1"/>
        <v>1.6147291902520407E-2</v>
      </c>
      <c r="D21" s="132">
        <v>22437</v>
      </c>
      <c r="E21" s="131">
        <f t="shared" si="2"/>
        <v>6.5505472657150954E-2</v>
      </c>
      <c r="F21" s="132">
        <f t="shared" si="3"/>
        <v>22708</v>
      </c>
      <c r="G21" s="131">
        <f t="shared" si="4"/>
        <v>1.1934120133873525E-2</v>
      </c>
      <c r="I21" s="132">
        <v>324</v>
      </c>
      <c r="J21" s="131">
        <f t="shared" si="5"/>
        <v>1.6449205462760828E-2</v>
      </c>
      <c r="K21" s="132">
        <v>26637</v>
      </c>
      <c r="L21" s="131">
        <f t="shared" si="6"/>
        <v>6.437198826480553E-2</v>
      </c>
      <c r="M21" s="132">
        <f t="shared" si="7"/>
        <v>26961</v>
      </c>
      <c r="N21" s="131">
        <f t="shared" si="8"/>
        <v>1.2017358406587292E-2</v>
      </c>
      <c r="P21" s="132">
        <v>305</v>
      </c>
      <c r="Q21" s="131">
        <f t="shared" si="9"/>
        <v>1.8173151403205624E-2</v>
      </c>
      <c r="R21" s="132">
        <v>26865</v>
      </c>
      <c r="S21" s="131">
        <f t="shared" si="10"/>
        <v>7.8433147164699388E-2</v>
      </c>
      <c r="T21" s="132">
        <f t="shared" si="11"/>
        <v>27170</v>
      </c>
      <c r="U21" s="131">
        <f t="shared" si="12"/>
        <v>1.1225616488774383E-2</v>
      </c>
      <c r="W21" s="132">
        <v>365</v>
      </c>
      <c r="X21" s="131">
        <f t="shared" si="13"/>
        <v>1.8530740721937351E-2</v>
      </c>
      <c r="Y21" s="132">
        <v>31282</v>
      </c>
      <c r="Z21" s="131">
        <f t="shared" si="14"/>
        <v>7.559727209894683E-2</v>
      </c>
      <c r="AA21" s="132">
        <f t="shared" si="15"/>
        <v>31647</v>
      </c>
      <c r="AB21" s="131">
        <f t="shared" si="16"/>
        <v>1.1533478686763358E-2</v>
      </c>
      <c r="AC21" s="131">
        <f t="shared" si="17"/>
        <v>1.1967213114754098</v>
      </c>
      <c r="AD21" s="131">
        <f t="shared" si="0"/>
        <v>0.19672131147540983</v>
      </c>
    </row>
    <row r="22" spans="1:30" ht="27.95" customHeight="1" x14ac:dyDescent="0.25">
      <c r="A22" s="213" t="s">
        <v>55</v>
      </c>
      <c r="B22" s="132">
        <v>73</v>
      </c>
      <c r="C22" s="131">
        <f t="shared" si="1"/>
        <v>4.3496395161770843E-3</v>
      </c>
      <c r="D22" s="132">
        <v>3971</v>
      </c>
      <c r="E22" s="131">
        <f t="shared" si="2"/>
        <v>1.1593449744687187E-2</v>
      </c>
      <c r="F22" s="132">
        <f t="shared" si="3"/>
        <v>4044</v>
      </c>
      <c r="G22" s="131">
        <f t="shared" si="4"/>
        <v>1.8051434223541048E-2</v>
      </c>
      <c r="I22" s="132">
        <v>88</v>
      </c>
      <c r="J22" s="131">
        <f t="shared" si="5"/>
        <v>4.4676854343301013E-3</v>
      </c>
      <c r="K22" s="132">
        <v>4724</v>
      </c>
      <c r="L22" s="131">
        <f t="shared" si="6"/>
        <v>1.141619824165414E-2</v>
      </c>
      <c r="M22" s="132">
        <f t="shared" si="7"/>
        <v>4812</v>
      </c>
      <c r="N22" s="131">
        <f t="shared" si="8"/>
        <v>1.828761429758936E-2</v>
      </c>
      <c r="P22" s="132">
        <v>71</v>
      </c>
      <c r="Q22" s="131">
        <f t="shared" si="9"/>
        <v>4.2304713102544241E-3</v>
      </c>
      <c r="R22" s="132">
        <v>4061</v>
      </c>
      <c r="S22" s="131">
        <f t="shared" si="10"/>
        <v>1.1856207356629228E-2</v>
      </c>
      <c r="T22" s="132">
        <f t="shared" si="11"/>
        <v>4132</v>
      </c>
      <c r="U22" s="131">
        <f t="shared" si="12"/>
        <v>1.718296224588577E-2</v>
      </c>
      <c r="W22" s="132">
        <v>83</v>
      </c>
      <c r="X22" s="131">
        <f t="shared" si="13"/>
        <v>4.2138396710158909E-3</v>
      </c>
      <c r="Y22" s="132">
        <v>4813</v>
      </c>
      <c r="Z22" s="131">
        <f t="shared" si="14"/>
        <v>1.1631279029864813E-2</v>
      </c>
      <c r="AA22" s="132">
        <f t="shared" si="15"/>
        <v>4896</v>
      </c>
      <c r="AB22" s="131">
        <f t="shared" si="16"/>
        <v>1.6952614379084966E-2</v>
      </c>
      <c r="AC22" s="131">
        <f t="shared" si="17"/>
        <v>1.1690140845070423</v>
      </c>
      <c r="AD22" s="131">
        <f t="shared" si="0"/>
        <v>0.16901408450704225</v>
      </c>
    </row>
    <row r="23" spans="1:30" ht="27.95" customHeight="1" x14ac:dyDescent="0.25">
      <c r="A23" s="213" t="s">
        <v>56</v>
      </c>
      <c r="B23" s="132">
        <v>182</v>
      </c>
      <c r="C23" s="131">
        <f t="shared" si="1"/>
        <v>1.0844306738962044E-2</v>
      </c>
      <c r="D23" s="132">
        <v>4019</v>
      </c>
      <c r="E23" s="131">
        <f t="shared" si="2"/>
        <v>1.1733587137722943E-2</v>
      </c>
      <c r="F23" s="132">
        <f t="shared" si="3"/>
        <v>4201</v>
      </c>
      <c r="G23" s="131">
        <f t="shared" si="4"/>
        <v>4.3323018328969294E-2</v>
      </c>
      <c r="I23" s="132">
        <v>250</v>
      </c>
      <c r="J23" s="131">
        <f t="shared" si="5"/>
        <v>1.2692288165710514E-2</v>
      </c>
      <c r="K23" s="132">
        <v>5500</v>
      </c>
      <c r="L23" s="131">
        <f t="shared" si="6"/>
        <v>1.3291509383805624E-2</v>
      </c>
      <c r="M23" s="132">
        <f t="shared" si="7"/>
        <v>5750</v>
      </c>
      <c r="N23" s="131">
        <f t="shared" si="8"/>
        <v>4.3478260869565216E-2</v>
      </c>
      <c r="P23" s="132">
        <v>157</v>
      </c>
      <c r="Q23" s="131">
        <f t="shared" si="9"/>
        <v>9.3547041649287965E-3</v>
      </c>
      <c r="R23" s="132">
        <v>3294</v>
      </c>
      <c r="S23" s="131">
        <f t="shared" si="10"/>
        <v>9.6169285970787201E-3</v>
      </c>
      <c r="T23" s="132">
        <f t="shared" si="11"/>
        <v>3451</v>
      </c>
      <c r="U23" s="131">
        <f t="shared" si="12"/>
        <v>4.5494059692842655E-2</v>
      </c>
      <c r="W23" s="132">
        <v>199</v>
      </c>
      <c r="X23" s="131">
        <f t="shared" si="13"/>
        <v>1.0103061379905569E-2</v>
      </c>
      <c r="Y23" s="132">
        <v>4402</v>
      </c>
      <c r="Z23" s="131">
        <f t="shared" si="14"/>
        <v>1.0638040783184066E-2</v>
      </c>
      <c r="AA23" s="132">
        <f t="shared" si="15"/>
        <v>4601</v>
      </c>
      <c r="AB23" s="131">
        <f t="shared" si="16"/>
        <v>4.3251467072375573E-2</v>
      </c>
      <c r="AC23" s="131">
        <f t="shared" si="17"/>
        <v>1.2675159235668789</v>
      </c>
      <c r="AD23" s="131">
        <f t="shared" si="0"/>
        <v>0.26751592356687892</v>
      </c>
    </row>
    <row r="24" spans="1:30" ht="27.95" customHeight="1" x14ac:dyDescent="0.25">
      <c r="A24" s="213" t="s">
        <v>108</v>
      </c>
      <c r="B24" s="132">
        <v>5154</v>
      </c>
      <c r="C24" s="131">
        <f t="shared" si="1"/>
        <v>0.30709646666269441</v>
      </c>
      <c r="D24" s="132">
        <v>47013</v>
      </c>
      <c r="E24" s="131">
        <f t="shared" si="2"/>
        <v>0.13725581789145774</v>
      </c>
      <c r="F24" s="132">
        <f t="shared" si="3"/>
        <v>52167</v>
      </c>
      <c r="G24" s="131">
        <f t="shared" si="4"/>
        <v>9.8798090747023976E-2</v>
      </c>
      <c r="I24" s="132">
        <v>5929</v>
      </c>
      <c r="J24" s="131">
        <f t="shared" si="5"/>
        <v>0.30101030613799057</v>
      </c>
      <c r="K24" s="132">
        <v>56769</v>
      </c>
      <c r="L24" s="131">
        <f t="shared" si="6"/>
        <v>0.1371901265835021</v>
      </c>
      <c r="M24" s="132">
        <f t="shared" si="7"/>
        <v>62698</v>
      </c>
      <c r="N24" s="131">
        <f t="shared" si="8"/>
        <v>9.4564419917700718E-2</v>
      </c>
      <c r="P24" s="132">
        <v>4567</v>
      </c>
      <c r="Q24" s="131">
        <f t="shared" si="9"/>
        <v>0.27212059822439372</v>
      </c>
      <c r="R24" s="132">
        <v>51185</v>
      </c>
      <c r="S24" s="131">
        <f t="shared" si="10"/>
        <v>0.14943609296948215</v>
      </c>
      <c r="T24" s="132">
        <f t="shared" si="11"/>
        <v>55752</v>
      </c>
      <c r="U24" s="131">
        <f t="shared" si="12"/>
        <v>8.1916343808293879E-2</v>
      </c>
      <c r="W24" s="132">
        <v>5325</v>
      </c>
      <c r="X24" s="131">
        <f t="shared" si="13"/>
        <v>0.27034573792963396</v>
      </c>
      <c r="Y24" s="132">
        <v>60515</v>
      </c>
      <c r="Z24" s="131">
        <f t="shared" si="14"/>
        <v>0.14624285279290861</v>
      </c>
      <c r="AA24" s="132">
        <f t="shared" si="15"/>
        <v>65840</v>
      </c>
      <c r="AB24" s="131">
        <f t="shared" si="16"/>
        <v>8.0877885783718101E-2</v>
      </c>
      <c r="AC24" s="131">
        <f t="shared" si="17"/>
        <v>1.1659732866214145</v>
      </c>
      <c r="AD24" s="131">
        <f t="shared" si="0"/>
        <v>0.16597328662141453</v>
      </c>
    </row>
    <row r="25" spans="1:30" ht="27.95" customHeight="1" x14ac:dyDescent="0.25">
      <c r="A25" s="213" t="s">
        <v>109</v>
      </c>
      <c r="B25" s="132">
        <v>1812</v>
      </c>
      <c r="C25" s="131">
        <f t="shared" si="1"/>
        <v>0.10796639456592981</v>
      </c>
      <c r="D25" s="132">
        <v>52712</v>
      </c>
      <c r="E25" s="131">
        <f t="shared" si="2"/>
        <v>0.15389421378543214</v>
      </c>
      <c r="F25" s="132">
        <f t="shared" si="3"/>
        <v>54524</v>
      </c>
      <c r="G25" s="131">
        <f t="shared" si="4"/>
        <v>3.3233071674858776E-2</v>
      </c>
      <c r="I25" s="132">
        <v>2182</v>
      </c>
      <c r="J25" s="131">
        <f t="shared" si="5"/>
        <v>0.11077829111032136</v>
      </c>
      <c r="K25" s="132">
        <v>65640</v>
      </c>
      <c r="L25" s="131">
        <f t="shared" si="6"/>
        <v>0.15862812290054568</v>
      </c>
      <c r="M25" s="132">
        <f t="shared" si="7"/>
        <v>67822</v>
      </c>
      <c r="N25" s="131">
        <f t="shared" si="8"/>
        <v>3.2172451416944352E-2</v>
      </c>
      <c r="P25" s="132">
        <v>1988</v>
      </c>
      <c r="Q25" s="131">
        <f t="shared" si="9"/>
        <v>0.11845319668712388</v>
      </c>
      <c r="R25" s="132">
        <v>66403</v>
      </c>
      <c r="S25" s="131">
        <f t="shared" si="10"/>
        <v>0.19386548561985981</v>
      </c>
      <c r="T25" s="132">
        <f t="shared" si="11"/>
        <v>68391</v>
      </c>
      <c r="U25" s="131">
        <f t="shared" si="12"/>
        <v>2.9068152242254099E-2</v>
      </c>
      <c r="W25" s="132">
        <v>2321</v>
      </c>
      <c r="X25" s="131">
        <f t="shared" si="13"/>
        <v>0.11783520333045641</v>
      </c>
      <c r="Y25" s="132">
        <v>77671</v>
      </c>
      <c r="Z25" s="131">
        <f t="shared" si="14"/>
        <v>0.18770269551810304</v>
      </c>
      <c r="AA25" s="132">
        <f t="shared" si="15"/>
        <v>79992</v>
      </c>
      <c r="AB25" s="131">
        <f t="shared" si="16"/>
        <v>2.9015401540154015E-2</v>
      </c>
      <c r="AC25" s="131">
        <f t="shared" si="17"/>
        <v>1.1675050301810865</v>
      </c>
      <c r="AD25" s="131">
        <f t="shared" si="0"/>
        <v>0.16750503018108653</v>
      </c>
    </row>
    <row r="26" spans="1:30" ht="15" customHeight="1" x14ac:dyDescent="0.25">
      <c r="A26" s="140" t="s">
        <v>6</v>
      </c>
      <c r="B26" s="138">
        <f>SUM(B9:B25)</f>
        <v>16783</v>
      </c>
      <c r="C26" s="138"/>
      <c r="D26" s="138">
        <f t="shared" ref="D26:I26" si="18">SUM(D9:D25)</f>
        <v>342521</v>
      </c>
      <c r="E26" s="138"/>
      <c r="F26" s="138">
        <f t="shared" si="18"/>
        <v>359304</v>
      </c>
      <c r="G26" s="131">
        <f t="shared" si="4"/>
        <v>4.6709749961035781E-2</v>
      </c>
      <c r="H26" s="138"/>
      <c r="I26" s="138">
        <f t="shared" si="18"/>
        <v>19697</v>
      </c>
      <c r="J26" s="138"/>
      <c r="K26" s="138">
        <f>SUM(K9:K25)</f>
        <v>413798</v>
      </c>
      <c r="L26" s="138"/>
      <c r="M26" s="138">
        <f>SUM(M9:M25)</f>
        <v>433495</v>
      </c>
      <c r="N26" s="131">
        <f t="shared" si="8"/>
        <v>4.5437663640872442E-2</v>
      </c>
      <c r="O26" s="219"/>
      <c r="P26" s="138">
        <f t="shared" ref="P26:R26" si="19">SUM(P9:P25)</f>
        <v>17895</v>
      </c>
      <c r="Q26" s="138"/>
      <c r="R26" s="138">
        <f t="shared" si="19"/>
        <v>382560</v>
      </c>
      <c r="S26" s="138"/>
      <c r="T26" s="138">
        <f t="shared" ref="T26" si="20">SUM(T9:T25)</f>
        <v>400455</v>
      </c>
      <c r="U26" s="131">
        <f t="shared" si="12"/>
        <v>4.4686668914110203E-2</v>
      </c>
      <c r="V26" s="220"/>
      <c r="W26" s="138">
        <f t="shared" ref="W26" si="21">SUM(W9:W25)</f>
        <v>21031</v>
      </c>
      <c r="X26" s="138"/>
      <c r="Y26" s="138">
        <f>SUM(Y9:Y25)</f>
        <v>448377</v>
      </c>
      <c r="Z26" s="138"/>
      <c r="AA26" s="138">
        <f>SUM(AA9:AA25)</f>
        <v>469408</v>
      </c>
      <c r="AB26" s="131">
        <f t="shared" si="16"/>
        <v>4.4803241529756628E-2</v>
      </c>
      <c r="AC26" s="131">
        <f t="shared" si="17"/>
        <v>1.1752444816987986</v>
      </c>
      <c r="AD26" s="131">
        <f t="shared" si="0"/>
        <v>0.17524448169879858</v>
      </c>
    </row>
    <row r="27" spans="1:30" ht="15" customHeight="1" x14ac:dyDescent="0.25">
      <c r="P27" s="36"/>
    </row>
    <row r="29" spans="1:30" ht="15" customHeight="1" x14ac:dyDescent="0.25">
      <c r="P29" s="36"/>
    </row>
    <row r="30" spans="1:30" ht="36" customHeight="1" x14ac:dyDescent="0.25"/>
  </sheetData>
  <mergeCells count="14">
    <mergeCell ref="W8:X8"/>
    <mergeCell ref="Y8:Z8"/>
    <mergeCell ref="P7:U7"/>
    <mergeCell ref="P6:AB6"/>
    <mergeCell ref="B6:N6"/>
    <mergeCell ref="B7:G7"/>
    <mergeCell ref="I7:N7"/>
    <mergeCell ref="W7:AB7"/>
    <mergeCell ref="B8:C8"/>
    <mergeCell ref="D8:E8"/>
    <mergeCell ref="I8:J8"/>
    <mergeCell ref="K8:L8"/>
    <mergeCell ref="P8:Q8"/>
    <mergeCell ref="R8:S8"/>
  </mergeCells>
  <conditionalFormatting sqref="C9:C25">
    <cfRule type="dataBar" priority="18">
      <dataBar>
        <cfvo type="min"/>
        <cfvo type="max"/>
        <color rgb="FFFFB628"/>
      </dataBar>
      <extLst>
        <ext xmlns:x14="http://schemas.microsoft.com/office/spreadsheetml/2009/9/main" uri="{B025F937-C7B1-47D3-B67F-A62EFF666E3E}">
          <x14:id>{6FD8EC44-78C7-4638-8D6C-FAFE2563FE9C}</x14:id>
        </ext>
      </extLst>
    </cfRule>
  </conditionalFormatting>
  <conditionalFormatting sqref="E9:E25">
    <cfRule type="dataBar" priority="17">
      <dataBar>
        <cfvo type="min"/>
        <cfvo type="max"/>
        <color rgb="FFFFB628"/>
      </dataBar>
      <extLst>
        <ext xmlns:x14="http://schemas.microsoft.com/office/spreadsheetml/2009/9/main" uri="{B025F937-C7B1-47D3-B67F-A62EFF666E3E}">
          <x14:id>{22286702-6711-401F-9362-4E32427AE3A4}</x14:id>
        </ext>
      </extLst>
    </cfRule>
  </conditionalFormatting>
  <conditionalFormatting sqref="G9:G26">
    <cfRule type="colorScale" priority="4">
      <colorScale>
        <cfvo type="min"/>
        <cfvo type="percentile" val="50"/>
        <cfvo type="max"/>
        <color rgb="FF5A8AC6"/>
        <color rgb="FFFCFCFF"/>
        <color rgb="FFF8696B"/>
      </colorScale>
    </cfRule>
  </conditionalFormatting>
  <conditionalFormatting sqref="J9:J25">
    <cfRule type="dataBar" priority="15">
      <dataBar>
        <cfvo type="min"/>
        <cfvo type="max"/>
        <color rgb="FFFFB628"/>
      </dataBar>
      <extLst>
        <ext xmlns:x14="http://schemas.microsoft.com/office/spreadsheetml/2009/9/main" uri="{B025F937-C7B1-47D3-B67F-A62EFF666E3E}">
          <x14:id>{1C7D712B-0223-46A6-96ED-C12978BCB0CC}</x14:id>
        </ext>
      </extLst>
    </cfRule>
  </conditionalFormatting>
  <conditionalFormatting sqref="L9:L25">
    <cfRule type="dataBar" priority="16">
      <dataBar>
        <cfvo type="min"/>
        <cfvo type="max"/>
        <color rgb="FFFFB628"/>
      </dataBar>
      <extLst>
        <ext xmlns:x14="http://schemas.microsoft.com/office/spreadsheetml/2009/9/main" uri="{B025F937-C7B1-47D3-B67F-A62EFF666E3E}">
          <x14:id>{C2CD9D23-B428-4CDF-8940-1A29286661AA}</x14:id>
        </ext>
      </extLst>
    </cfRule>
  </conditionalFormatting>
  <conditionalFormatting sqref="N9:N26">
    <cfRule type="colorScale" priority="3">
      <colorScale>
        <cfvo type="min"/>
        <cfvo type="percentile" val="50"/>
        <cfvo type="max"/>
        <color rgb="FF5A8AC6"/>
        <color rgb="FFFCFCFF"/>
        <color rgb="FFF8696B"/>
      </colorScale>
    </cfRule>
  </conditionalFormatting>
  <conditionalFormatting sqref="Q9:Q25">
    <cfRule type="dataBar" priority="14">
      <dataBar>
        <cfvo type="min"/>
        <cfvo type="max"/>
        <color rgb="FFFFB628"/>
      </dataBar>
      <extLst>
        <ext xmlns:x14="http://schemas.microsoft.com/office/spreadsheetml/2009/9/main" uri="{B025F937-C7B1-47D3-B67F-A62EFF666E3E}">
          <x14:id>{FB07351D-7E53-4838-9FDC-470BF3159CAF}</x14:id>
        </ext>
      </extLst>
    </cfRule>
  </conditionalFormatting>
  <conditionalFormatting sqref="S9:S25">
    <cfRule type="dataBar" priority="13">
      <dataBar>
        <cfvo type="min"/>
        <cfvo type="max"/>
        <color rgb="FFFFB628"/>
      </dataBar>
      <extLst>
        <ext xmlns:x14="http://schemas.microsoft.com/office/spreadsheetml/2009/9/main" uri="{B025F937-C7B1-47D3-B67F-A62EFF666E3E}">
          <x14:id>{5B5C3837-88F3-4FD4-B17B-626B03CCED2D}</x14:id>
        </ext>
      </extLst>
    </cfRule>
  </conditionalFormatting>
  <conditionalFormatting sqref="U9:U26">
    <cfRule type="colorScale" priority="2">
      <colorScale>
        <cfvo type="min"/>
        <cfvo type="percentile" val="50"/>
        <cfvo type="max"/>
        <color rgb="FF5A8AC6"/>
        <color rgb="FFFCFCFF"/>
        <color rgb="FFF8696B"/>
      </colorScale>
    </cfRule>
  </conditionalFormatting>
  <conditionalFormatting sqref="X9:X25">
    <cfRule type="dataBar" priority="11">
      <dataBar>
        <cfvo type="min"/>
        <cfvo type="max"/>
        <color rgb="FFFFB628"/>
      </dataBar>
      <extLst>
        <ext xmlns:x14="http://schemas.microsoft.com/office/spreadsheetml/2009/9/main" uri="{B025F937-C7B1-47D3-B67F-A62EFF666E3E}">
          <x14:id>{DCF19154-DA83-440D-8A93-04907FB48CA9}</x14:id>
        </ext>
      </extLst>
    </cfRule>
  </conditionalFormatting>
  <conditionalFormatting sqref="Z9:Z25">
    <cfRule type="dataBar" priority="12">
      <dataBar>
        <cfvo type="min"/>
        <cfvo type="max"/>
        <color rgb="FFFFB628"/>
      </dataBar>
      <extLst>
        <ext xmlns:x14="http://schemas.microsoft.com/office/spreadsheetml/2009/9/main" uri="{B025F937-C7B1-47D3-B67F-A62EFF666E3E}">
          <x14:id>{AA861D1E-2277-4F95-90DF-3C47B6DBD3FF}</x14:id>
        </ext>
      </extLst>
    </cfRule>
  </conditionalFormatting>
  <conditionalFormatting sqref="AB9:AB25">
    <cfRule type="colorScale" priority="1">
      <colorScale>
        <cfvo type="min"/>
        <cfvo type="percentile" val="50"/>
        <cfvo type="max"/>
        <color rgb="FF5A8AC6"/>
        <color rgb="FFFCFCFF"/>
        <color rgb="FFF8696B"/>
      </colorScale>
    </cfRule>
  </conditionalFormatting>
  <conditionalFormatting sqref="AB26">
    <cfRule type="colorScale" priority="7">
      <colorScale>
        <cfvo type="min"/>
        <cfvo type="percentile" val="50"/>
        <cfvo type="max"/>
        <color rgb="FFFF0000"/>
        <color rgb="FFFCFCFF"/>
        <color rgb="FF00B0F0"/>
      </colorScale>
    </cfRule>
  </conditionalFormatting>
  <conditionalFormatting sqref="AC9:AC26">
    <cfRule type="colorScale" priority="5">
      <colorScale>
        <cfvo type="min"/>
        <cfvo type="percentile" val="50"/>
        <cfvo type="max"/>
        <color rgb="FFFF0000"/>
        <color rgb="FFFCFCFF"/>
        <color rgb="FF00B0F0"/>
      </colorScale>
    </cfRule>
  </conditionalFormatting>
  <conditionalFormatting sqref="AD9:AD26">
    <cfRule type="colorScale" priority="6">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2"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6FD8EC44-78C7-4638-8D6C-FAFE2563FE9C}">
            <x14:dataBar minLength="0" maxLength="100" border="1" negativeBarBorderColorSameAsPositive="0">
              <x14:cfvo type="autoMin"/>
              <x14:cfvo type="autoMax"/>
              <x14:borderColor rgb="FFFFB628"/>
              <x14:negativeFillColor rgb="FFFF0000"/>
              <x14:negativeBorderColor rgb="FFFF0000"/>
              <x14:axisColor rgb="FF000000"/>
            </x14:dataBar>
          </x14:cfRule>
          <xm:sqref>C9:C25</xm:sqref>
        </x14:conditionalFormatting>
        <x14:conditionalFormatting xmlns:xm="http://schemas.microsoft.com/office/excel/2006/main">
          <x14:cfRule type="dataBar" id="{22286702-6711-401F-9362-4E32427AE3A4}">
            <x14:dataBar minLength="0" maxLength="100" border="1" negativeBarBorderColorSameAsPositive="0">
              <x14:cfvo type="autoMin"/>
              <x14:cfvo type="autoMax"/>
              <x14:borderColor rgb="FFFFB628"/>
              <x14:negativeFillColor rgb="FFFF0000"/>
              <x14:negativeBorderColor rgb="FFFF0000"/>
              <x14:axisColor rgb="FF000000"/>
            </x14:dataBar>
          </x14:cfRule>
          <xm:sqref>E9:E25</xm:sqref>
        </x14:conditionalFormatting>
        <x14:conditionalFormatting xmlns:xm="http://schemas.microsoft.com/office/excel/2006/main">
          <x14:cfRule type="dataBar" id="{1C7D712B-0223-46A6-96ED-C12978BCB0CC}">
            <x14:dataBar minLength="0" maxLength="100" border="1" negativeBarBorderColorSameAsPositive="0">
              <x14:cfvo type="autoMin"/>
              <x14:cfvo type="autoMax"/>
              <x14:borderColor rgb="FFFFB628"/>
              <x14:negativeFillColor rgb="FFFF0000"/>
              <x14:negativeBorderColor rgb="FFFF0000"/>
              <x14:axisColor rgb="FF000000"/>
            </x14:dataBar>
          </x14:cfRule>
          <xm:sqref>J9:J25</xm:sqref>
        </x14:conditionalFormatting>
        <x14:conditionalFormatting xmlns:xm="http://schemas.microsoft.com/office/excel/2006/main">
          <x14:cfRule type="dataBar" id="{C2CD9D23-B428-4CDF-8940-1A29286661AA}">
            <x14:dataBar minLength="0" maxLength="100" border="1" negativeBarBorderColorSameAsPositive="0">
              <x14:cfvo type="autoMin"/>
              <x14:cfvo type="autoMax"/>
              <x14:borderColor rgb="FFFFB628"/>
              <x14:negativeFillColor rgb="FFFF0000"/>
              <x14:negativeBorderColor rgb="FFFF0000"/>
              <x14:axisColor rgb="FF000000"/>
            </x14:dataBar>
          </x14:cfRule>
          <xm:sqref>L9:L25</xm:sqref>
        </x14:conditionalFormatting>
        <x14:conditionalFormatting xmlns:xm="http://schemas.microsoft.com/office/excel/2006/main">
          <x14:cfRule type="dataBar" id="{FB07351D-7E53-4838-9FDC-470BF3159CAF}">
            <x14:dataBar minLength="0" maxLength="100" border="1" negativeBarBorderColorSameAsPositive="0">
              <x14:cfvo type="autoMin"/>
              <x14:cfvo type="autoMax"/>
              <x14:borderColor rgb="FFFFB628"/>
              <x14:negativeFillColor rgb="FFFF0000"/>
              <x14:negativeBorderColor rgb="FFFF0000"/>
              <x14:axisColor rgb="FF000000"/>
            </x14:dataBar>
          </x14:cfRule>
          <xm:sqref>Q9:Q25</xm:sqref>
        </x14:conditionalFormatting>
        <x14:conditionalFormatting xmlns:xm="http://schemas.microsoft.com/office/excel/2006/main">
          <x14:cfRule type="dataBar" id="{5B5C3837-88F3-4FD4-B17B-626B03CCED2D}">
            <x14:dataBar minLength="0" maxLength="100" border="1" negativeBarBorderColorSameAsPositive="0">
              <x14:cfvo type="autoMin"/>
              <x14:cfvo type="autoMax"/>
              <x14:borderColor rgb="FFFFB628"/>
              <x14:negativeFillColor rgb="FFFF0000"/>
              <x14:negativeBorderColor rgb="FFFF0000"/>
              <x14:axisColor rgb="FF000000"/>
            </x14:dataBar>
          </x14:cfRule>
          <xm:sqref>S9:S25</xm:sqref>
        </x14:conditionalFormatting>
        <x14:conditionalFormatting xmlns:xm="http://schemas.microsoft.com/office/excel/2006/main">
          <x14:cfRule type="dataBar" id="{DCF19154-DA83-440D-8A93-04907FB48CA9}">
            <x14:dataBar minLength="0" maxLength="100" border="1" negativeBarBorderColorSameAsPositive="0">
              <x14:cfvo type="autoMin"/>
              <x14:cfvo type="autoMax"/>
              <x14:borderColor rgb="FFFFB628"/>
              <x14:negativeFillColor rgb="FFFF0000"/>
              <x14:negativeBorderColor rgb="FFFF0000"/>
              <x14:axisColor rgb="FF000000"/>
            </x14:dataBar>
          </x14:cfRule>
          <xm:sqref>X9:X25</xm:sqref>
        </x14:conditionalFormatting>
        <x14:conditionalFormatting xmlns:xm="http://schemas.microsoft.com/office/excel/2006/main">
          <x14:cfRule type="dataBar" id="{AA861D1E-2277-4F95-90DF-3C47B6DBD3FF}">
            <x14:dataBar minLength="0" maxLength="100" border="1" negativeBarBorderColorSameAsPositive="0">
              <x14:cfvo type="autoMin"/>
              <x14:cfvo type="autoMax"/>
              <x14:borderColor rgb="FFFFB628"/>
              <x14:negativeFillColor rgb="FFFF0000"/>
              <x14:negativeBorderColor rgb="FFFF0000"/>
              <x14:axisColor rgb="FF000000"/>
            </x14:dataBar>
          </x14:cfRule>
          <xm:sqref>Z9:Z25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5CEEF-A230-4DFB-A16E-D5A87C600316}">
  <sheetPr>
    <tabColor rgb="FFFF0000"/>
    <pageSetUpPr fitToPage="1"/>
  </sheetPr>
  <dimension ref="A4:O29"/>
  <sheetViews>
    <sheetView workbookViewId="0">
      <selection activeCell="T10" sqref="T10"/>
    </sheetView>
  </sheetViews>
  <sheetFormatPr baseColWidth="10" defaultColWidth="7.7109375" defaultRowHeight="15" customHeight="1" x14ac:dyDescent="0.25"/>
  <cols>
    <col min="1" max="1" width="33.85546875" style="1" bestFit="1" customWidth="1"/>
    <col min="2" max="6" width="8.7109375" style="39" customWidth="1"/>
    <col min="7" max="8" width="8.7109375" style="1" customWidth="1"/>
    <col min="9" max="9" width="2.5703125" style="1" customWidth="1"/>
    <col min="10" max="15" width="8.7109375" style="1" customWidth="1"/>
    <col min="16" max="16384" width="7.7109375" style="1"/>
  </cols>
  <sheetData>
    <row r="4" spans="1:15" ht="15" customHeight="1" x14ac:dyDescent="0.25">
      <c r="A4" s="133" t="s">
        <v>322</v>
      </c>
      <c r="B4" s="147"/>
      <c r="C4" s="147"/>
      <c r="E4" s="147"/>
    </row>
    <row r="5" spans="1:15" ht="15" customHeight="1" x14ac:dyDescent="0.25">
      <c r="A5" s="133"/>
      <c r="B5" s="147"/>
      <c r="C5" s="147"/>
      <c r="E5" s="147"/>
    </row>
    <row r="6" spans="1:15" ht="48" customHeight="1" x14ac:dyDescent="0.25">
      <c r="A6" s="320" t="s">
        <v>42</v>
      </c>
      <c r="B6" s="322" t="s">
        <v>247</v>
      </c>
      <c r="C6" s="322"/>
      <c r="D6" s="322"/>
      <c r="E6" s="322"/>
      <c r="F6" s="322"/>
      <c r="G6" s="322"/>
      <c r="H6" s="322"/>
      <c r="J6" s="322" t="s">
        <v>248</v>
      </c>
      <c r="K6" s="322"/>
      <c r="L6" s="322"/>
      <c r="M6" s="322"/>
      <c r="N6" s="322"/>
      <c r="O6" s="322"/>
    </row>
    <row r="7" spans="1:15" ht="30" customHeight="1" x14ac:dyDescent="0.25">
      <c r="A7" s="321"/>
      <c r="B7" s="154" t="s">
        <v>93</v>
      </c>
      <c r="C7" s="154" t="s">
        <v>94</v>
      </c>
      <c r="D7" s="154" t="s">
        <v>96</v>
      </c>
      <c r="E7" s="154" t="s">
        <v>97</v>
      </c>
      <c r="F7" s="154" t="s">
        <v>246</v>
      </c>
      <c r="G7" s="154" t="s">
        <v>101</v>
      </c>
      <c r="H7" s="155" t="s">
        <v>6</v>
      </c>
      <c r="J7" s="154" t="s">
        <v>93</v>
      </c>
      <c r="K7" s="154" t="s">
        <v>94</v>
      </c>
      <c r="L7" s="154" t="s">
        <v>96</v>
      </c>
      <c r="M7" s="154" t="s">
        <v>97</v>
      </c>
      <c r="N7" s="154" t="s">
        <v>246</v>
      </c>
      <c r="O7" s="154" t="s">
        <v>101</v>
      </c>
    </row>
    <row r="8" spans="1:15" ht="15" customHeight="1" x14ac:dyDescent="0.25">
      <c r="A8" s="175" t="s">
        <v>43</v>
      </c>
      <c r="B8" s="149">
        <v>183</v>
      </c>
      <c r="C8" s="149">
        <v>2000</v>
      </c>
      <c r="D8" s="149">
        <v>919</v>
      </c>
      <c r="E8" s="149">
        <v>3133</v>
      </c>
      <c r="F8" s="149">
        <v>1383</v>
      </c>
      <c r="G8" s="149">
        <v>1771</v>
      </c>
      <c r="H8" s="152">
        <f>SUM(B8:G8)</f>
        <v>9389</v>
      </c>
      <c r="J8" s="163">
        <f>B8/B$25</f>
        <v>1.3416422287390029E-2</v>
      </c>
      <c r="K8" s="163">
        <f>C8/C$25</f>
        <v>2.8519279032626056E-2</v>
      </c>
      <c r="L8" s="163">
        <f>D8/D$25</f>
        <v>1.7540176356071305E-2</v>
      </c>
      <c r="M8" s="163">
        <f t="shared" ref="M8:O23" si="0">E8/E$25</f>
        <v>3.8062031513855649E-2</v>
      </c>
      <c r="N8" s="163">
        <f t="shared" si="0"/>
        <v>8.6747622751336025E-3</v>
      </c>
      <c r="O8" s="163">
        <f t="shared" si="0"/>
        <v>1.9354133653898695E-2</v>
      </c>
    </row>
    <row r="9" spans="1:15" ht="15" customHeight="1" x14ac:dyDescent="0.25">
      <c r="A9" s="175" t="s">
        <v>44</v>
      </c>
      <c r="B9" s="149">
        <v>312</v>
      </c>
      <c r="C9" s="149">
        <v>3842</v>
      </c>
      <c r="D9" s="149">
        <v>1413</v>
      </c>
      <c r="E9" s="149">
        <v>1132</v>
      </c>
      <c r="F9" s="149">
        <v>5644</v>
      </c>
      <c r="G9" s="149">
        <v>1825</v>
      </c>
      <c r="H9" s="152">
        <f t="shared" ref="H9:H24" si="1">SUM(B9:G9)</f>
        <v>14168</v>
      </c>
      <c r="J9" s="163">
        <f t="shared" ref="J9:O24" si="2">B9/B$25</f>
        <v>2.2873900293255131E-2</v>
      </c>
      <c r="K9" s="163">
        <f t="shared" si="2"/>
        <v>5.4785535021674651E-2</v>
      </c>
      <c r="L9" s="163">
        <f t="shared" si="2"/>
        <v>2.6968736878268503E-2</v>
      </c>
      <c r="M9" s="163">
        <f t="shared" si="0"/>
        <v>1.3752384192047429E-2</v>
      </c>
      <c r="N9" s="163">
        <f t="shared" si="0"/>
        <v>3.5401560579070179E-2</v>
      </c>
      <c r="O9" s="163">
        <f t="shared" si="0"/>
        <v>1.9944265340691766E-2</v>
      </c>
    </row>
    <row r="10" spans="1:15" ht="15" customHeight="1" x14ac:dyDescent="0.25">
      <c r="A10" s="175" t="s">
        <v>45</v>
      </c>
      <c r="B10" s="149">
        <v>1609</v>
      </c>
      <c r="C10" s="149">
        <v>3856</v>
      </c>
      <c r="D10" s="149">
        <v>2184</v>
      </c>
      <c r="E10" s="149">
        <v>2998</v>
      </c>
      <c r="F10" s="149">
        <v>8208</v>
      </c>
      <c r="G10" s="149">
        <v>4070</v>
      </c>
      <c r="H10" s="152">
        <f t="shared" si="1"/>
        <v>22925</v>
      </c>
      <c r="J10" s="163">
        <f t="shared" si="2"/>
        <v>0.11796187683284458</v>
      </c>
      <c r="K10" s="163">
        <f t="shared" si="2"/>
        <v>5.4985169974903034E-2</v>
      </c>
      <c r="L10" s="163">
        <f t="shared" si="2"/>
        <v>4.1684162308661295E-2</v>
      </c>
      <c r="M10" s="163">
        <f t="shared" si="0"/>
        <v>3.6421950360210419E-2</v>
      </c>
      <c r="N10" s="163">
        <f t="shared" si="0"/>
        <v>5.1484055498406803E-2</v>
      </c>
      <c r="O10" s="163">
        <f t="shared" si="0"/>
        <v>4.4478443800885198E-2</v>
      </c>
    </row>
    <row r="11" spans="1:15" ht="15" customHeight="1" x14ac:dyDescent="0.25">
      <c r="A11" s="175" t="s">
        <v>46</v>
      </c>
      <c r="B11" s="149">
        <v>132</v>
      </c>
      <c r="C11" s="149">
        <v>3242</v>
      </c>
      <c r="D11" s="149">
        <v>1250</v>
      </c>
      <c r="E11" s="149">
        <v>1433</v>
      </c>
      <c r="F11" s="149">
        <v>3677</v>
      </c>
      <c r="G11" s="149">
        <v>3301</v>
      </c>
      <c r="H11" s="152">
        <f t="shared" si="1"/>
        <v>13035</v>
      </c>
      <c r="J11" s="163">
        <f t="shared" si="2"/>
        <v>9.6774193548387101E-3</v>
      </c>
      <c r="K11" s="163">
        <f t="shared" si="2"/>
        <v>4.6229751311886835E-2</v>
      </c>
      <c r="L11" s="163">
        <f t="shared" si="2"/>
        <v>2.3857693629041492E-2</v>
      </c>
      <c r="M11" s="163">
        <f t="shared" si="0"/>
        <v>1.7409157727211983E-2</v>
      </c>
      <c r="N11" s="163">
        <f t="shared" si="0"/>
        <v>2.3063702737285797E-2</v>
      </c>
      <c r="O11" s="163">
        <f t="shared" si="0"/>
        <v>3.6074531446369053E-2</v>
      </c>
    </row>
    <row r="12" spans="1:15" ht="15" customHeight="1" x14ac:dyDescent="0.25">
      <c r="A12" s="175" t="s">
        <v>47</v>
      </c>
      <c r="B12" s="149">
        <v>1099</v>
      </c>
      <c r="C12" s="149">
        <v>3679</v>
      </c>
      <c r="D12" s="149">
        <v>1736</v>
      </c>
      <c r="E12" s="149">
        <v>2385</v>
      </c>
      <c r="F12" s="149">
        <v>6882</v>
      </c>
      <c r="G12" s="149">
        <v>3962</v>
      </c>
      <c r="H12" s="152">
        <f t="shared" si="1"/>
        <v>19743</v>
      </c>
      <c r="J12" s="163">
        <f t="shared" si="2"/>
        <v>8.0571847507331373E-2</v>
      </c>
      <c r="K12" s="163">
        <f t="shared" si="2"/>
        <v>5.2461213780515631E-2</v>
      </c>
      <c r="L12" s="163">
        <f t="shared" si="2"/>
        <v>3.3133564912012824E-2</v>
      </c>
      <c r="M12" s="163">
        <f t="shared" si="0"/>
        <v>2.8974767047732435E-2</v>
      </c>
      <c r="N12" s="163">
        <f t="shared" si="0"/>
        <v>4.3166821386456583E-2</v>
      </c>
      <c r="O12" s="163">
        <f t="shared" si="0"/>
        <v>4.3298180427299056E-2</v>
      </c>
    </row>
    <row r="13" spans="1:15" ht="15" customHeight="1" x14ac:dyDescent="0.25">
      <c r="A13" s="175" t="s">
        <v>48</v>
      </c>
      <c r="B13" s="149">
        <v>5090</v>
      </c>
      <c r="C13" s="149">
        <v>6763</v>
      </c>
      <c r="D13" s="149">
        <v>5978</v>
      </c>
      <c r="E13" s="149">
        <v>6117</v>
      </c>
      <c r="F13" s="149">
        <v>19037</v>
      </c>
      <c r="G13" s="149">
        <v>10119</v>
      </c>
      <c r="H13" s="152">
        <f t="shared" si="1"/>
        <v>53104</v>
      </c>
      <c r="J13" s="163">
        <f t="shared" si="2"/>
        <v>0.37316715542521994</v>
      </c>
      <c r="K13" s="163">
        <f t="shared" si="2"/>
        <v>9.6437942048825012E-2</v>
      </c>
      <c r="L13" s="163">
        <f t="shared" si="2"/>
        <v>0.11409703401152804</v>
      </c>
      <c r="M13" s="163">
        <f t="shared" si="0"/>
        <v>7.4313899384058413E-2</v>
      </c>
      <c r="N13" s="163">
        <f t="shared" si="0"/>
        <v>0.11940813407933362</v>
      </c>
      <c r="O13" s="163">
        <f t="shared" si="0"/>
        <v>0.11058412108627944</v>
      </c>
    </row>
    <row r="14" spans="1:15" ht="15" customHeight="1" x14ac:dyDescent="0.25">
      <c r="A14" s="175" t="s">
        <v>49</v>
      </c>
      <c r="B14" s="149">
        <v>463</v>
      </c>
      <c r="C14" s="149">
        <v>4043</v>
      </c>
      <c r="D14" s="149">
        <v>3867</v>
      </c>
      <c r="E14" s="149">
        <v>13254</v>
      </c>
      <c r="F14" s="149">
        <v>6833</v>
      </c>
      <c r="G14" s="149">
        <v>7184</v>
      </c>
      <c r="H14" s="152">
        <f t="shared" si="1"/>
        <v>35644</v>
      </c>
      <c r="J14" s="163">
        <f t="shared" si="2"/>
        <v>3.3944281524926685E-2</v>
      </c>
      <c r="K14" s="163">
        <f t="shared" si="2"/>
        <v>5.765172256445357E-2</v>
      </c>
      <c r="L14" s="163">
        <f t="shared" si="2"/>
        <v>7.380616101080277E-2</v>
      </c>
      <c r="M14" s="163">
        <f t="shared" si="0"/>
        <v>0.16101952304010303</v>
      </c>
      <c r="N14" s="163">
        <f t="shared" si="0"/>
        <v>4.2859472614597188E-2</v>
      </c>
      <c r="O14" s="163">
        <f t="shared" si="0"/>
        <v>7.8509371072618989E-2</v>
      </c>
    </row>
    <row r="15" spans="1:15" ht="15" customHeight="1" x14ac:dyDescent="0.25">
      <c r="A15" s="175" t="s">
        <v>50</v>
      </c>
      <c r="B15" s="149">
        <v>550</v>
      </c>
      <c r="C15" s="149">
        <v>5485</v>
      </c>
      <c r="D15" s="149">
        <v>3311</v>
      </c>
      <c r="E15" s="149">
        <v>4460</v>
      </c>
      <c r="F15" s="149">
        <v>3399</v>
      </c>
      <c r="G15" s="149">
        <v>6228</v>
      </c>
      <c r="H15" s="152">
        <f t="shared" si="1"/>
        <v>23433</v>
      </c>
      <c r="J15" s="163">
        <f t="shared" si="2"/>
        <v>4.0322580645161289E-2</v>
      </c>
      <c r="K15" s="163">
        <f t="shared" si="2"/>
        <v>7.821412274697695E-2</v>
      </c>
      <c r="L15" s="163">
        <f t="shared" si="2"/>
        <v>6.3194258884605101E-2</v>
      </c>
      <c r="M15" s="163">
        <f t="shared" si="0"/>
        <v>5.4183421816723969E-2</v>
      </c>
      <c r="N15" s="163">
        <f t="shared" si="0"/>
        <v>2.131996888877738E-2</v>
      </c>
      <c r="O15" s="163">
        <f t="shared" si="0"/>
        <v>6.8061854543467568E-2</v>
      </c>
    </row>
    <row r="16" spans="1:15" ht="15" customHeight="1" x14ac:dyDescent="0.25">
      <c r="A16" s="175" t="s">
        <v>140</v>
      </c>
      <c r="B16" s="149">
        <v>218</v>
      </c>
      <c r="C16" s="149">
        <v>1757</v>
      </c>
      <c r="D16" s="149">
        <v>1449</v>
      </c>
      <c r="E16" s="149">
        <v>2600</v>
      </c>
      <c r="F16" s="149">
        <v>6046</v>
      </c>
      <c r="G16" s="149">
        <v>2689</v>
      </c>
      <c r="H16" s="152">
        <f t="shared" si="1"/>
        <v>14759</v>
      </c>
      <c r="J16" s="163">
        <f t="shared" si="2"/>
        <v>1.5982404692082113E-2</v>
      </c>
      <c r="K16" s="163">
        <f t="shared" si="2"/>
        <v>2.5054186630161991E-2</v>
      </c>
      <c r="L16" s="163">
        <f t="shared" si="2"/>
        <v>2.7655838454784899E-2</v>
      </c>
      <c r="M16" s="163">
        <f t="shared" si="0"/>
        <v>3.1586748144278545E-2</v>
      </c>
      <c r="N16" s="163">
        <f t="shared" si="0"/>
        <v>3.7923074993100332E-2</v>
      </c>
      <c r="O16" s="163">
        <f t="shared" si="0"/>
        <v>2.9386372329380909E-2</v>
      </c>
    </row>
    <row r="17" spans="1:15" ht="15" customHeight="1" x14ac:dyDescent="0.25">
      <c r="A17" s="175" t="s">
        <v>51</v>
      </c>
      <c r="B17" s="149">
        <v>268</v>
      </c>
      <c r="C17" s="149">
        <v>4107</v>
      </c>
      <c r="D17" s="149">
        <v>3136</v>
      </c>
      <c r="E17" s="149">
        <v>7036</v>
      </c>
      <c r="F17" s="149">
        <v>19389</v>
      </c>
      <c r="G17" s="149">
        <v>4497</v>
      </c>
      <c r="H17" s="152">
        <f t="shared" si="1"/>
        <v>38433</v>
      </c>
      <c r="J17" s="163">
        <f t="shared" si="2"/>
        <v>1.964809384164223E-2</v>
      </c>
      <c r="K17" s="163">
        <f t="shared" si="2"/>
        <v>5.8564339493497604E-2</v>
      </c>
      <c r="L17" s="163">
        <f t="shared" si="2"/>
        <v>5.9854181776539297E-2</v>
      </c>
      <c r="M17" s="163">
        <f t="shared" si="0"/>
        <v>8.5478599978132258E-2</v>
      </c>
      <c r="N17" s="163">
        <f t="shared" si="0"/>
        <v>0.12161602729758889</v>
      </c>
      <c r="O17" s="163">
        <f t="shared" si="0"/>
        <v>4.9144855472378561E-2</v>
      </c>
    </row>
    <row r="18" spans="1:15" ht="15" customHeight="1" x14ac:dyDescent="0.25">
      <c r="A18" s="175" t="s">
        <v>52</v>
      </c>
      <c r="B18" s="149">
        <v>100</v>
      </c>
      <c r="C18" s="149">
        <v>5723</v>
      </c>
      <c r="D18" s="149">
        <v>2828</v>
      </c>
      <c r="E18" s="149">
        <v>2955</v>
      </c>
      <c r="F18" s="149">
        <v>8764</v>
      </c>
      <c r="G18" s="149">
        <v>5331</v>
      </c>
      <c r="H18" s="152">
        <f t="shared" si="1"/>
        <v>25701</v>
      </c>
      <c r="J18" s="163">
        <f t="shared" si="2"/>
        <v>7.331378299120235E-3</v>
      </c>
      <c r="K18" s="163">
        <f t="shared" si="2"/>
        <v>8.1607916951859455E-2</v>
      </c>
      <c r="L18" s="163">
        <f t="shared" si="2"/>
        <v>5.3975646066343475E-2</v>
      </c>
      <c r="M18" s="163">
        <f t="shared" si="0"/>
        <v>3.5899554140901194E-2</v>
      </c>
      <c r="N18" s="163">
        <f t="shared" si="0"/>
        <v>5.4971523195423637E-2</v>
      </c>
      <c r="O18" s="163">
        <f t="shared" si="0"/>
        <v>5.825911152396044E-2</v>
      </c>
    </row>
    <row r="19" spans="1:15" ht="15" customHeight="1" x14ac:dyDescent="0.25">
      <c r="A19" s="175" t="s">
        <v>53</v>
      </c>
      <c r="B19" s="149">
        <v>115</v>
      </c>
      <c r="C19" s="149">
        <v>2317</v>
      </c>
      <c r="D19" s="149">
        <v>1186</v>
      </c>
      <c r="E19" s="149">
        <v>3001</v>
      </c>
      <c r="F19" s="149">
        <v>2807</v>
      </c>
      <c r="G19" s="149">
        <v>2672</v>
      </c>
      <c r="H19" s="152">
        <f t="shared" si="1"/>
        <v>12098</v>
      </c>
      <c r="J19" s="163">
        <f t="shared" si="2"/>
        <v>8.4310850439882692E-3</v>
      </c>
      <c r="K19" s="163">
        <f t="shared" si="2"/>
        <v>3.3039584759297282E-2</v>
      </c>
      <c r="L19" s="163">
        <f t="shared" si="2"/>
        <v>2.2636179715234569E-2</v>
      </c>
      <c r="M19" s="163">
        <f t="shared" si="0"/>
        <v>3.6458396608069196E-2</v>
      </c>
      <c r="N19" s="163">
        <f t="shared" si="0"/>
        <v>1.7606693930802619E-2</v>
      </c>
      <c r="O19" s="163">
        <f t="shared" si="0"/>
        <v>2.9200590131686792E-2</v>
      </c>
    </row>
    <row r="20" spans="1:15" ht="15" customHeight="1" x14ac:dyDescent="0.25">
      <c r="A20" s="175" t="s">
        <v>54</v>
      </c>
      <c r="B20" s="149">
        <v>321</v>
      </c>
      <c r="C20" s="149">
        <v>5715</v>
      </c>
      <c r="D20" s="149">
        <v>2658</v>
      </c>
      <c r="E20" s="149">
        <v>4199</v>
      </c>
      <c r="F20" s="149">
        <v>11673</v>
      </c>
      <c r="G20" s="149">
        <v>7081</v>
      </c>
      <c r="H20" s="152">
        <f t="shared" si="1"/>
        <v>31647</v>
      </c>
      <c r="J20" s="163">
        <f t="shared" si="2"/>
        <v>2.3533724340175952E-2</v>
      </c>
      <c r="K20" s="163">
        <f t="shared" si="2"/>
        <v>8.1493839835728957E-2</v>
      </c>
      <c r="L20" s="163">
        <f t="shared" si="2"/>
        <v>5.0730999732793831E-2</v>
      </c>
      <c r="M20" s="163">
        <f t="shared" si="0"/>
        <v>5.1012598253009855E-2</v>
      </c>
      <c r="N20" s="163">
        <f t="shared" si="0"/>
        <v>7.3218004365607048E-2</v>
      </c>
      <c r="O20" s="163">
        <f t="shared" si="0"/>
        <v>7.7383749521884052E-2</v>
      </c>
    </row>
    <row r="21" spans="1:15" ht="15" customHeight="1" x14ac:dyDescent="0.25">
      <c r="A21" s="175" t="s">
        <v>55</v>
      </c>
      <c r="B21" s="149">
        <v>92</v>
      </c>
      <c r="C21" s="149">
        <v>1005</v>
      </c>
      <c r="D21" s="149">
        <v>445</v>
      </c>
      <c r="E21" s="149">
        <v>372</v>
      </c>
      <c r="F21" s="149">
        <v>1771</v>
      </c>
      <c r="G21" s="149">
        <v>1211</v>
      </c>
      <c r="H21" s="152">
        <f t="shared" si="1"/>
        <v>4896</v>
      </c>
      <c r="J21" s="163">
        <f t="shared" si="2"/>
        <v>6.7448680351906163E-3</v>
      </c>
      <c r="K21" s="163">
        <f t="shared" si="2"/>
        <v>1.4330937713894593E-2</v>
      </c>
      <c r="L21" s="163">
        <f t="shared" si="2"/>
        <v>8.4933389319387723E-3</v>
      </c>
      <c r="M21" s="163">
        <f t="shared" si="0"/>
        <v>4.519334734489084E-3</v>
      </c>
      <c r="N21" s="163">
        <f t="shared" si="0"/>
        <v>1.1108462754346789E-2</v>
      </c>
      <c r="O21" s="163">
        <f t="shared" si="0"/>
        <v>1.3234249494563139E-2</v>
      </c>
    </row>
    <row r="22" spans="1:15" ht="15" customHeight="1" x14ac:dyDescent="0.25">
      <c r="A22" s="175" t="s">
        <v>56</v>
      </c>
      <c r="B22" s="149">
        <v>142</v>
      </c>
      <c r="C22" s="149">
        <v>1298</v>
      </c>
      <c r="D22" s="149">
        <v>909</v>
      </c>
      <c r="E22" s="149">
        <v>554</v>
      </c>
      <c r="F22" s="149">
        <v>446</v>
      </c>
      <c r="G22" s="149">
        <v>1252</v>
      </c>
      <c r="H22" s="152">
        <f t="shared" si="1"/>
        <v>4601</v>
      </c>
      <c r="J22" s="163">
        <f t="shared" si="2"/>
        <v>1.0410557184750733E-2</v>
      </c>
      <c r="K22" s="163">
        <f t="shared" si="2"/>
        <v>1.8509012092174308E-2</v>
      </c>
      <c r="L22" s="163">
        <f t="shared" si="2"/>
        <v>1.7349314807038975E-2</v>
      </c>
      <c r="M22" s="163">
        <f t="shared" si="0"/>
        <v>6.7304071045885825E-3</v>
      </c>
      <c r="N22" s="163">
        <f t="shared" si="0"/>
        <v>2.7975010663120656E-3</v>
      </c>
      <c r="O22" s="163">
        <f t="shared" si="0"/>
        <v>1.3682312441943064E-2</v>
      </c>
    </row>
    <row r="23" spans="1:15" ht="15" customHeight="1" x14ac:dyDescent="0.25">
      <c r="A23" s="175" t="s">
        <v>108</v>
      </c>
      <c r="B23" s="149">
        <v>1615</v>
      </c>
      <c r="C23" s="149">
        <v>8083</v>
      </c>
      <c r="D23" s="149">
        <v>10409</v>
      </c>
      <c r="E23" s="149">
        <v>9873</v>
      </c>
      <c r="F23" s="149">
        <v>20779</v>
      </c>
      <c r="G23" s="149">
        <v>15081</v>
      </c>
      <c r="H23" s="152">
        <f t="shared" si="1"/>
        <v>65840</v>
      </c>
      <c r="J23" s="163">
        <f t="shared" si="2"/>
        <v>0.11840175953079179</v>
      </c>
      <c r="K23" s="163">
        <f t="shared" si="2"/>
        <v>0.1152606662103582</v>
      </c>
      <c r="L23" s="163">
        <f t="shared" si="2"/>
        <v>0.19866778638775431</v>
      </c>
      <c r="M23" s="163">
        <f t="shared" si="0"/>
        <v>0.11994460170325465</v>
      </c>
      <c r="N23" s="163">
        <f t="shared" si="0"/>
        <v>0.13033469654013097</v>
      </c>
      <c r="O23" s="163">
        <f t="shared" si="0"/>
        <v>0.16481066608382056</v>
      </c>
    </row>
    <row r="24" spans="1:15" ht="15" customHeight="1" x14ac:dyDescent="0.25">
      <c r="A24" s="175" t="s">
        <v>109</v>
      </c>
      <c r="B24" s="149">
        <v>1331</v>
      </c>
      <c r="C24" s="149">
        <v>7213</v>
      </c>
      <c r="D24" s="149">
        <v>8716</v>
      </c>
      <c r="E24" s="149">
        <v>16811</v>
      </c>
      <c r="F24" s="149">
        <v>32690</v>
      </c>
      <c r="G24" s="149">
        <v>13231</v>
      </c>
      <c r="H24" s="152">
        <f t="shared" si="1"/>
        <v>79992</v>
      </c>
      <c r="J24" s="163">
        <f t="shared" si="2"/>
        <v>9.7580645161290322E-2</v>
      </c>
      <c r="K24" s="163">
        <f t="shared" si="2"/>
        <v>0.10285477983116587</v>
      </c>
      <c r="L24" s="163">
        <f t="shared" si="2"/>
        <v>0.16635492613658051</v>
      </c>
      <c r="M24" s="163">
        <f t="shared" si="2"/>
        <v>0.20423262425133332</v>
      </c>
      <c r="N24" s="163">
        <f t="shared" si="2"/>
        <v>0.20504553779762652</v>
      </c>
      <c r="O24" s="163">
        <f t="shared" si="2"/>
        <v>0.14459319162887274</v>
      </c>
    </row>
    <row r="25" spans="1:15" ht="15" customHeight="1" x14ac:dyDescent="0.25">
      <c r="A25" s="140" t="s">
        <v>6</v>
      </c>
      <c r="B25" s="152">
        <f>SUM(B8:B24)</f>
        <v>13640</v>
      </c>
      <c r="C25" s="152">
        <f t="shared" ref="C25:G25" si="3">SUM(C8:C24)</f>
        <v>70128</v>
      </c>
      <c r="D25" s="152">
        <f t="shared" si="3"/>
        <v>52394</v>
      </c>
      <c r="E25" s="152">
        <f t="shared" si="3"/>
        <v>82313</v>
      </c>
      <c r="F25" s="152">
        <f t="shared" si="3"/>
        <v>159428</v>
      </c>
      <c r="G25" s="152">
        <f t="shared" si="3"/>
        <v>91505</v>
      </c>
      <c r="H25" s="152">
        <f>SUM(B25:G25)</f>
        <v>469408</v>
      </c>
      <c r="J25" s="163">
        <f>B25/$H$25</f>
        <v>2.9057877155907016E-2</v>
      </c>
      <c r="K25" s="163">
        <f t="shared" ref="K25:O25" si="4">C25/$H$25</f>
        <v>0.14939668689072194</v>
      </c>
      <c r="L25" s="163">
        <f t="shared" si="4"/>
        <v>0.11161718590224283</v>
      </c>
      <c r="M25" s="163">
        <f t="shared" si="4"/>
        <v>0.17535491512713886</v>
      </c>
      <c r="N25" s="163">
        <f t="shared" si="4"/>
        <v>0.33963630786011317</v>
      </c>
      <c r="O25" s="163">
        <f t="shared" si="4"/>
        <v>0.19493702706387619</v>
      </c>
    </row>
    <row r="29" spans="1:15" ht="36" customHeight="1" x14ac:dyDescent="0.25"/>
  </sheetData>
  <mergeCells count="3">
    <mergeCell ref="A6:A7"/>
    <mergeCell ref="B6:H6"/>
    <mergeCell ref="J6:O6"/>
  </mergeCells>
  <conditionalFormatting sqref="H8:H24">
    <cfRule type="dataBar" priority="1">
      <dataBar>
        <cfvo type="min"/>
        <cfvo type="max"/>
        <color rgb="FF008AEF"/>
      </dataBar>
      <extLst>
        <ext xmlns:x14="http://schemas.microsoft.com/office/spreadsheetml/2009/9/main" uri="{B025F937-C7B1-47D3-B67F-A62EFF666E3E}">
          <x14:id>{D91B55B2-35A7-4F50-B911-64E61A5FBA5A}</x14:id>
        </ext>
      </extLst>
    </cfRule>
  </conditionalFormatting>
  <conditionalFormatting sqref="J8:O24">
    <cfRule type="dataBar" priority="3">
      <dataBar>
        <cfvo type="min"/>
        <cfvo type="max"/>
        <color rgb="FF008AEF"/>
      </dataBar>
      <extLst>
        <ext xmlns:x14="http://schemas.microsoft.com/office/spreadsheetml/2009/9/main" uri="{B025F937-C7B1-47D3-B67F-A62EFF666E3E}">
          <x14:id>{4D5C7868-956D-460F-A9AE-FC5911823029}</x14:id>
        </ext>
      </extLst>
    </cfRule>
  </conditionalFormatting>
  <printOptions horizontalCentered="1"/>
  <pageMargins left="0.23622047244094491" right="0.23622047244094491" top="0.74803149606299213" bottom="0.74803149606299213" header="0.31496062992125984" footer="0.31496062992125984"/>
  <pageSetup scale="89" orientation="landscape" r:id="rId1"/>
  <drawing r:id="rId2"/>
  <extLst>
    <ext xmlns:x14="http://schemas.microsoft.com/office/spreadsheetml/2009/9/main" uri="{78C0D931-6437-407d-A8EE-F0AAD7539E65}">
      <x14:conditionalFormattings>
        <x14:conditionalFormatting xmlns:xm="http://schemas.microsoft.com/office/excel/2006/main">
          <x14:cfRule type="dataBar" id="{D91B55B2-35A7-4F50-B911-64E61A5FBA5A}">
            <x14:dataBar minLength="0" maxLength="100" gradient="0">
              <x14:cfvo type="autoMin"/>
              <x14:cfvo type="autoMax"/>
              <x14:negativeFillColor rgb="FFFF0000"/>
              <x14:axisColor rgb="FF000000"/>
            </x14:dataBar>
          </x14:cfRule>
          <xm:sqref>H8:H24</xm:sqref>
        </x14:conditionalFormatting>
        <x14:conditionalFormatting xmlns:xm="http://schemas.microsoft.com/office/excel/2006/main">
          <x14:cfRule type="dataBar" id="{4D5C7868-956D-460F-A9AE-FC5911823029}">
            <x14:dataBar minLength="0" maxLength="100" gradient="0">
              <x14:cfvo type="autoMin"/>
              <x14:cfvo type="autoMax"/>
              <x14:negativeFillColor rgb="FFFF0000"/>
              <x14:axisColor rgb="FF000000"/>
            </x14:dataBar>
          </x14:cfRule>
          <xm:sqref>J8:O24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28897-7737-402D-9313-A33A4AC60A74}">
  <sheetPr>
    <pageSetUpPr fitToPage="1"/>
  </sheetPr>
  <dimension ref="A4:AA27"/>
  <sheetViews>
    <sheetView zoomScale="70" zoomScaleNormal="70" workbookViewId="0">
      <selection activeCell="G25" sqref="G25"/>
    </sheetView>
  </sheetViews>
  <sheetFormatPr baseColWidth="10" defaultColWidth="10.85546875" defaultRowHeight="15" customHeight="1" x14ac:dyDescent="0.25"/>
  <cols>
    <col min="1" max="1" width="20.42578125" style="1" customWidth="1"/>
    <col min="2" max="2" width="9.85546875" style="39" bestFit="1" customWidth="1"/>
    <col min="3" max="3" width="8" style="4" bestFit="1" customWidth="1"/>
    <col min="4" max="4" width="10.85546875" style="39" bestFit="1" customWidth="1"/>
    <col min="5" max="5" width="8" style="4" bestFit="1" customWidth="1"/>
    <col min="6" max="6" width="9.28515625" style="4" bestFit="1" customWidth="1"/>
    <col min="7" max="7" width="8.85546875" style="4" bestFit="1" customWidth="1"/>
    <col min="8" max="8" width="10.85546875" style="39" bestFit="1" customWidth="1"/>
    <col min="9" max="9" width="8" style="4" bestFit="1" customWidth="1"/>
    <col min="10" max="10" width="10.85546875" style="39" bestFit="1" customWidth="1"/>
    <col min="11" max="11" width="8" style="4" bestFit="1" customWidth="1"/>
    <col min="12" max="12" width="9.28515625" style="39" bestFit="1" customWidth="1"/>
    <col min="13" max="13" width="8" style="4" bestFit="1" customWidth="1"/>
    <col min="14" max="14" width="16.7109375" style="39" bestFit="1" customWidth="1"/>
    <col min="15" max="15" width="8" style="4" bestFit="1" customWidth="1"/>
    <col min="16" max="16" width="11" style="39" bestFit="1" customWidth="1"/>
    <col min="17" max="17" width="8" style="4" bestFit="1" customWidth="1"/>
    <col min="18" max="18" width="10.85546875" style="39" bestFit="1" customWidth="1"/>
    <col min="19" max="19" width="8" style="4" bestFit="1" customWidth="1"/>
    <col min="20" max="20" width="9.85546875" style="39" bestFit="1" customWidth="1"/>
    <col min="21" max="21" width="8" style="4" bestFit="1" customWidth="1"/>
    <col min="22" max="22" width="15.140625" style="4" bestFit="1" customWidth="1"/>
    <col min="23" max="23" width="8" style="4" customWidth="1"/>
    <col min="24" max="24" width="24.7109375" style="4" bestFit="1" customWidth="1"/>
    <col min="25" max="25" width="8" style="4" customWidth="1"/>
    <col min="26" max="26" width="9.85546875" style="39" bestFit="1" customWidth="1"/>
    <col min="27" max="27" width="8" style="4" bestFit="1" customWidth="1"/>
    <col min="28" max="16384" width="10.85546875" style="1"/>
  </cols>
  <sheetData>
    <row r="4" spans="1:27" ht="30" customHeight="1" x14ac:dyDescent="0.25">
      <c r="A4" s="177" t="s">
        <v>281</v>
      </c>
    </row>
    <row r="5" spans="1:27" ht="21" x14ac:dyDescent="0.25">
      <c r="A5" s="177"/>
    </row>
    <row r="6" spans="1:27" ht="33.75" x14ac:dyDescent="0.25">
      <c r="A6" s="133"/>
      <c r="B6" s="327" t="s">
        <v>279</v>
      </c>
      <c r="C6" s="327"/>
      <c r="D6" s="327"/>
      <c r="E6" s="327"/>
      <c r="F6" s="327"/>
      <c r="G6" s="327"/>
      <c r="H6" s="327"/>
      <c r="I6" s="327"/>
      <c r="J6" s="327"/>
      <c r="K6" s="327"/>
      <c r="L6" s="327"/>
      <c r="M6" s="327"/>
      <c r="N6" s="327"/>
      <c r="O6" s="327"/>
      <c r="P6" s="327"/>
      <c r="Q6" s="327"/>
      <c r="R6" s="327"/>
      <c r="S6" s="327"/>
      <c r="T6" s="327"/>
      <c r="U6" s="327"/>
      <c r="V6" s="327"/>
      <c r="W6" s="327"/>
      <c r="X6" s="327"/>
      <c r="Y6" s="327"/>
      <c r="Z6" s="327"/>
      <c r="AA6" s="327"/>
    </row>
    <row r="7" spans="1:27" ht="36.75" customHeight="1" x14ac:dyDescent="0.25">
      <c r="A7" s="224" t="s">
        <v>308</v>
      </c>
      <c r="B7" s="325" t="s">
        <v>300</v>
      </c>
      <c r="C7" s="326"/>
      <c r="D7" s="325" t="s">
        <v>96</v>
      </c>
      <c r="E7" s="326"/>
      <c r="F7" s="325" t="s">
        <v>301</v>
      </c>
      <c r="G7" s="326"/>
      <c r="H7" s="325" t="s">
        <v>302</v>
      </c>
      <c r="I7" s="326"/>
      <c r="J7" s="325" t="s">
        <v>35</v>
      </c>
      <c r="K7" s="326"/>
      <c r="L7" s="325" t="s">
        <v>303</v>
      </c>
      <c r="M7" s="326"/>
      <c r="N7" s="325" t="s">
        <v>101</v>
      </c>
      <c r="O7" s="326"/>
      <c r="P7" s="325" t="s">
        <v>304</v>
      </c>
      <c r="Q7" s="326"/>
      <c r="R7" s="325" t="s">
        <v>305</v>
      </c>
      <c r="S7" s="326"/>
      <c r="T7" s="325" t="s">
        <v>306</v>
      </c>
      <c r="U7" s="326"/>
      <c r="V7" s="325" t="s">
        <v>307</v>
      </c>
      <c r="W7" s="326"/>
      <c r="X7" s="325" t="s">
        <v>102</v>
      </c>
      <c r="Y7" s="326"/>
      <c r="Z7" s="325" t="s">
        <v>103</v>
      </c>
      <c r="AA7" s="326"/>
    </row>
    <row r="8" spans="1:27" ht="24.95" customHeight="1" x14ac:dyDescent="0.25">
      <c r="A8" s="136" t="s">
        <v>43</v>
      </c>
      <c r="B8" s="212"/>
      <c r="C8" s="180">
        <f t="shared" ref="C8:C13" si="0">B8/$B$25</f>
        <v>0</v>
      </c>
      <c r="D8" s="212">
        <v>648</v>
      </c>
      <c r="E8" s="180">
        <f t="shared" ref="E8:E24" si="1">D8/$D$25</f>
        <v>1.6177755586069154E-2</v>
      </c>
      <c r="F8" s="212">
        <v>0</v>
      </c>
      <c r="G8" s="180">
        <f t="shared" ref="G8:G24" si="2">F8/$F$25</f>
        <v>0</v>
      </c>
      <c r="H8" s="212">
        <v>1396</v>
      </c>
      <c r="I8" s="180">
        <f t="shared" ref="I8:I24" si="3">H8/$H$25</f>
        <v>2.3957439505749099E-2</v>
      </c>
      <c r="J8" s="212">
        <v>24</v>
      </c>
      <c r="K8" s="180">
        <f t="shared" ref="K8:K24" si="4">J8/$J$25</f>
        <v>5.3321484114641189E-3</v>
      </c>
      <c r="L8" s="212">
        <v>22</v>
      </c>
      <c r="M8" s="180">
        <f t="shared" ref="M8:M24" si="5">L8/$L$25</f>
        <v>2.6474127557160047E-2</v>
      </c>
      <c r="N8" s="212">
        <v>1084</v>
      </c>
      <c r="O8" s="180">
        <f t="shared" ref="O8:O24" si="6">N8/$N$25</f>
        <v>1.4636780988387794E-2</v>
      </c>
      <c r="P8" s="212">
        <v>1018</v>
      </c>
      <c r="Q8" s="180">
        <f t="shared" ref="Q8:Q24" si="7">P8/$P$25</f>
        <v>1.899572689444123E-2</v>
      </c>
      <c r="R8" s="212">
        <v>644</v>
      </c>
      <c r="S8" s="180">
        <f t="shared" ref="S8:S24" si="8">R8/$R$25</f>
        <v>2.4685679239497087E-2</v>
      </c>
      <c r="T8" s="212">
        <v>307</v>
      </c>
      <c r="U8" s="180">
        <f t="shared" ref="U8:U24" si="9">T8/$T$25</f>
        <v>3.0547263681592041E-2</v>
      </c>
      <c r="V8" s="212"/>
      <c r="W8" s="180"/>
      <c r="X8" s="212">
        <v>276</v>
      </c>
      <c r="Y8" s="180"/>
      <c r="Z8" s="212">
        <v>430</v>
      </c>
      <c r="AA8" s="180">
        <f t="shared" ref="AA8:AA24" si="10">Z8/$Z$25</f>
        <v>3.1762446447037969E-2</v>
      </c>
    </row>
    <row r="9" spans="1:27" ht="24.95" customHeight="1" x14ac:dyDescent="0.25">
      <c r="A9" s="136" t="s">
        <v>44</v>
      </c>
      <c r="B9" s="132"/>
      <c r="C9" s="180">
        <f t="shared" si="0"/>
        <v>0</v>
      </c>
      <c r="D9" s="212">
        <v>1253</v>
      </c>
      <c r="E9" s="180">
        <f t="shared" si="1"/>
        <v>3.128198726750718E-2</v>
      </c>
      <c r="F9" s="212">
        <v>0</v>
      </c>
      <c r="G9" s="180">
        <f t="shared" si="2"/>
        <v>0</v>
      </c>
      <c r="H9" s="212">
        <v>868</v>
      </c>
      <c r="I9" s="180">
        <f t="shared" si="3"/>
        <v>1.4896172987815343E-2</v>
      </c>
      <c r="J9" s="212">
        <v>213</v>
      </c>
      <c r="K9" s="180">
        <f t="shared" si="4"/>
        <v>4.7322817151744058E-2</v>
      </c>
      <c r="L9" s="212">
        <v>29</v>
      </c>
      <c r="M9" s="180">
        <f t="shared" si="5"/>
        <v>3.4897713598074608E-2</v>
      </c>
      <c r="N9" s="212">
        <v>1885</v>
      </c>
      <c r="O9" s="180">
        <f t="shared" si="6"/>
        <v>2.5452335943829327E-2</v>
      </c>
      <c r="P9" s="212">
        <v>2657</v>
      </c>
      <c r="Q9" s="180">
        <f t="shared" si="7"/>
        <v>4.9579220391483644E-2</v>
      </c>
      <c r="R9" s="212">
        <v>1311</v>
      </c>
      <c r="S9" s="180">
        <f t="shared" si="8"/>
        <v>5.0252989880404782E-2</v>
      </c>
      <c r="T9" s="212">
        <v>1022</v>
      </c>
      <c r="U9" s="180">
        <f t="shared" si="9"/>
        <v>0.10169154228855722</v>
      </c>
      <c r="V9" s="212">
        <v>1</v>
      </c>
      <c r="W9" s="180"/>
      <c r="X9" s="212">
        <v>463</v>
      </c>
      <c r="Y9" s="180"/>
      <c r="Z9" s="212">
        <v>931</v>
      </c>
      <c r="AA9" s="180">
        <f t="shared" si="10"/>
        <v>6.8769389865563593E-2</v>
      </c>
    </row>
    <row r="10" spans="1:27" ht="24.95" customHeight="1" x14ac:dyDescent="0.25">
      <c r="A10" s="136" t="s">
        <v>45</v>
      </c>
      <c r="B10" s="132">
        <v>7</v>
      </c>
      <c r="C10" s="180">
        <f t="shared" si="0"/>
        <v>6.25E-2</v>
      </c>
      <c r="D10" s="212">
        <v>1687</v>
      </c>
      <c r="E10" s="180">
        <f t="shared" si="1"/>
        <v>4.2117089002621393E-2</v>
      </c>
      <c r="F10" s="212">
        <v>0</v>
      </c>
      <c r="G10" s="180">
        <f t="shared" si="2"/>
        <v>0</v>
      </c>
      <c r="H10" s="212">
        <v>1744</v>
      </c>
      <c r="I10" s="180">
        <f t="shared" si="3"/>
        <v>2.9929637892569076E-2</v>
      </c>
      <c r="J10" s="212">
        <v>105</v>
      </c>
      <c r="K10" s="180">
        <f t="shared" si="4"/>
        <v>2.3328149300155521E-2</v>
      </c>
      <c r="L10" s="212">
        <v>21</v>
      </c>
      <c r="M10" s="180">
        <f t="shared" si="5"/>
        <v>2.5270758122743681E-2</v>
      </c>
      <c r="N10" s="212">
        <v>2898</v>
      </c>
      <c r="O10" s="180">
        <f t="shared" si="6"/>
        <v>3.9130434782608699E-2</v>
      </c>
      <c r="P10" s="212">
        <v>3997</v>
      </c>
      <c r="Q10" s="180">
        <f t="shared" si="7"/>
        <v>7.458341885764401E-2</v>
      </c>
      <c r="R10" s="212">
        <v>1324</v>
      </c>
      <c r="S10" s="180">
        <f t="shared" si="8"/>
        <v>5.0751303281202087E-2</v>
      </c>
      <c r="T10" s="212">
        <v>847</v>
      </c>
      <c r="U10" s="180">
        <f t="shared" si="9"/>
        <v>8.4278606965174127E-2</v>
      </c>
      <c r="V10" s="212"/>
      <c r="W10" s="180"/>
      <c r="X10" s="212">
        <v>1037</v>
      </c>
      <c r="Y10" s="180"/>
      <c r="Z10" s="212">
        <v>787</v>
      </c>
      <c r="AA10" s="180">
        <f t="shared" si="10"/>
        <v>5.8132663613532282E-2</v>
      </c>
    </row>
    <row r="11" spans="1:27" ht="30.75" customHeight="1" x14ac:dyDescent="0.25">
      <c r="A11" s="136" t="s">
        <v>46</v>
      </c>
      <c r="B11" s="132"/>
      <c r="C11" s="180">
        <f t="shared" si="0"/>
        <v>0</v>
      </c>
      <c r="D11" s="212">
        <v>870</v>
      </c>
      <c r="E11" s="180">
        <f t="shared" si="1"/>
        <v>2.1720134814629883E-2</v>
      </c>
      <c r="F11" s="212">
        <v>0</v>
      </c>
      <c r="G11" s="180">
        <f t="shared" si="2"/>
        <v>0</v>
      </c>
      <c r="H11" s="212">
        <v>1131</v>
      </c>
      <c r="I11" s="180">
        <f t="shared" si="3"/>
        <v>1.9409644757164921E-2</v>
      </c>
      <c r="J11" s="212">
        <v>372</v>
      </c>
      <c r="K11" s="180">
        <f t="shared" si="4"/>
        <v>8.2648300377693842E-2</v>
      </c>
      <c r="L11" s="212">
        <v>28</v>
      </c>
      <c r="M11" s="180">
        <f t="shared" si="5"/>
        <v>3.3694344163658241E-2</v>
      </c>
      <c r="N11" s="212">
        <v>2051</v>
      </c>
      <c r="O11" s="180">
        <f t="shared" si="6"/>
        <v>2.76937618147448E-2</v>
      </c>
      <c r="P11" s="212">
        <v>1804</v>
      </c>
      <c r="Q11" s="180">
        <f t="shared" si="7"/>
        <v>3.3662368681308431E-2</v>
      </c>
      <c r="R11" s="212">
        <v>707</v>
      </c>
      <c r="S11" s="180">
        <f t="shared" si="8"/>
        <v>2.7100582643360932E-2</v>
      </c>
      <c r="T11" s="212">
        <v>240</v>
      </c>
      <c r="U11" s="180">
        <f t="shared" si="9"/>
        <v>2.3880597014925373E-2</v>
      </c>
      <c r="V11" s="212"/>
      <c r="W11" s="180"/>
      <c r="X11" s="212">
        <v>665</v>
      </c>
      <c r="Y11" s="180"/>
      <c r="Z11" s="212">
        <v>320</v>
      </c>
      <c r="AA11" s="180">
        <f t="shared" si="10"/>
        <v>2.3637169448958488E-2</v>
      </c>
    </row>
    <row r="12" spans="1:27" ht="24.95" customHeight="1" x14ac:dyDescent="0.25">
      <c r="A12" s="136" t="s">
        <v>47</v>
      </c>
      <c r="B12" s="132">
        <v>12</v>
      </c>
      <c r="C12" s="180">
        <f t="shared" si="0"/>
        <v>0.10714285714285714</v>
      </c>
      <c r="D12" s="212">
        <v>1442</v>
      </c>
      <c r="E12" s="180">
        <f t="shared" si="1"/>
        <v>3.6000499313444012E-2</v>
      </c>
      <c r="F12" s="212">
        <v>0</v>
      </c>
      <c r="G12" s="180">
        <f t="shared" si="2"/>
        <v>0</v>
      </c>
      <c r="H12" s="212">
        <v>1727</v>
      </c>
      <c r="I12" s="180">
        <f t="shared" si="3"/>
        <v>2.9637892569074994E-2</v>
      </c>
      <c r="J12" s="212">
        <v>188</v>
      </c>
      <c r="K12" s="180">
        <f t="shared" si="4"/>
        <v>4.1768495889802269E-2</v>
      </c>
      <c r="L12" s="212">
        <v>33</v>
      </c>
      <c r="M12" s="180">
        <f t="shared" si="5"/>
        <v>3.9711191335740074E-2</v>
      </c>
      <c r="N12" s="212">
        <v>2669</v>
      </c>
      <c r="O12" s="180">
        <f t="shared" si="6"/>
        <v>3.6038347285984339E-2</v>
      </c>
      <c r="P12" s="212">
        <v>2700</v>
      </c>
      <c r="Q12" s="180">
        <f t="shared" si="7"/>
        <v>5.0381593924352971E-2</v>
      </c>
      <c r="R12" s="212">
        <v>1012</v>
      </c>
      <c r="S12" s="180">
        <f t="shared" si="8"/>
        <v>3.879178166206685E-2</v>
      </c>
      <c r="T12" s="212">
        <v>316</v>
      </c>
      <c r="U12" s="180">
        <f t="shared" si="9"/>
        <v>3.1442786069651743E-2</v>
      </c>
      <c r="V12" s="212">
        <v>1</v>
      </c>
      <c r="W12" s="180"/>
      <c r="X12" s="212">
        <v>2020</v>
      </c>
      <c r="Y12" s="180"/>
      <c r="Z12" s="212">
        <v>528</v>
      </c>
      <c r="AA12" s="180">
        <f t="shared" si="10"/>
        <v>3.9001329590781501E-2</v>
      </c>
    </row>
    <row r="13" spans="1:27" ht="24.95" customHeight="1" x14ac:dyDescent="0.25">
      <c r="A13" s="136" t="s">
        <v>48</v>
      </c>
      <c r="B13" s="132">
        <v>9</v>
      </c>
      <c r="C13" s="180">
        <f t="shared" si="0"/>
        <v>8.0357142857142863E-2</v>
      </c>
      <c r="D13" s="212">
        <v>3908</v>
      </c>
      <c r="E13" s="180">
        <f t="shared" si="1"/>
        <v>9.7565846960429414E-2</v>
      </c>
      <c r="F13" s="212">
        <v>0</v>
      </c>
      <c r="G13" s="180">
        <f t="shared" si="2"/>
        <v>0</v>
      </c>
      <c r="H13" s="212">
        <v>4652</v>
      </c>
      <c r="I13" s="180">
        <f t="shared" si="3"/>
        <v>7.9835249699673927E-2</v>
      </c>
      <c r="J13" s="212">
        <v>364</v>
      </c>
      <c r="K13" s="180">
        <f t="shared" si="4"/>
        <v>8.0870917573872478E-2</v>
      </c>
      <c r="L13" s="212">
        <v>60</v>
      </c>
      <c r="M13" s="180">
        <f t="shared" si="5"/>
        <v>7.2202166064981949E-2</v>
      </c>
      <c r="N13" s="212">
        <v>7126</v>
      </c>
      <c r="O13" s="180">
        <f t="shared" si="6"/>
        <v>9.6219281663516065E-2</v>
      </c>
      <c r="P13" s="212">
        <v>9421</v>
      </c>
      <c r="Q13" s="180">
        <f t="shared" si="7"/>
        <v>0.17579444309678863</v>
      </c>
      <c r="R13" s="212">
        <v>2961</v>
      </c>
      <c r="S13" s="180">
        <f t="shared" si="8"/>
        <v>0.11350045998160073</v>
      </c>
      <c r="T13" s="212">
        <v>1624</v>
      </c>
      <c r="U13" s="180">
        <f t="shared" si="9"/>
        <v>0.16159203980099501</v>
      </c>
      <c r="V13" s="212">
        <v>4</v>
      </c>
      <c r="W13" s="180"/>
      <c r="X13" s="212">
        <v>2603</v>
      </c>
      <c r="Y13" s="180"/>
      <c r="Z13" s="212">
        <v>1627</v>
      </c>
      <c r="AA13" s="180">
        <f t="shared" si="10"/>
        <v>0.12018023341704831</v>
      </c>
    </row>
    <row r="14" spans="1:27" ht="24.95" customHeight="1" x14ac:dyDescent="0.25">
      <c r="A14" s="136" t="s">
        <v>49</v>
      </c>
      <c r="B14" s="132">
        <v>12</v>
      </c>
      <c r="C14" s="1"/>
      <c r="D14" s="212">
        <v>2716</v>
      </c>
      <c r="E14" s="180">
        <f t="shared" si="1"/>
        <v>6.7806765697166399E-2</v>
      </c>
      <c r="F14" s="212">
        <v>0</v>
      </c>
      <c r="G14" s="180">
        <f t="shared" si="2"/>
        <v>0</v>
      </c>
      <c r="H14" s="212">
        <v>6669</v>
      </c>
      <c r="I14" s="180">
        <f t="shared" si="3"/>
        <v>0.11444997425776557</v>
      </c>
      <c r="J14" s="212">
        <v>273</v>
      </c>
      <c r="K14" s="180">
        <f t="shared" si="4"/>
        <v>6.0653188180404355E-2</v>
      </c>
      <c r="L14" s="212">
        <v>69</v>
      </c>
      <c r="M14" s="180">
        <f t="shared" si="5"/>
        <v>8.3032490974729242E-2</v>
      </c>
      <c r="N14" s="212">
        <v>5154</v>
      </c>
      <c r="O14" s="180">
        <f t="shared" si="6"/>
        <v>6.9592222522279229E-2</v>
      </c>
      <c r="P14" s="212">
        <v>1745</v>
      </c>
      <c r="Q14" s="180">
        <f t="shared" si="7"/>
        <v>3.2561437554813305E-2</v>
      </c>
      <c r="R14" s="212">
        <v>1222</v>
      </c>
      <c r="S14" s="180">
        <f t="shared" si="8"/>
        <v>4.6841459674946337E-2</v>
      </c>
      <c r="T14" s="212">
        <v>908</v>
      </c>
      <c r="U14" s="180">
        <f t="shared" si="9"/>
        <v>9.0348258706467663E-2</v>
      </c>
      <c r="V14" s="212">
        <v>2</v>
      </c>
      <c r="W14" s="180"/>
      <c r="X14" s="212">
        <v>1149</v>
      </c>
      <c r="Y14" s="180"/>
      <c r="Z14" s="212">
        <v>854</v>
      </c>
      <c r="AA14" s="180">
        <f t="shared" si="10"/>
        <v>6.3081695966907964E-2</v>
      </c>
    </row>
    <row r="15" spans="1:27" ht="24.95" customHeight="1" x14ac:dyDescent="0.25">
      <c r="A15" s="136" t="s">
        <v>50</v>
      </c>
      <c r="B15" s="132">
        <v>7</v>
      </c>
      <c r="C15" s="180">
        <f>B14/$B$25</f>
        <v>0.10714285714285714</v>
      </c>
      <c r="D15" s="212">
        <v>2160</v>
      </c>
      <c r="E15" s="180">
        <f t="shared" si="1"/>
        <v>5.392585195356385E-2</v>
      </c>
      <c r="F15" s="212">
        <v>0</v>
      </c>
      <c r="G15" s="180">
        <f t="shared" si="2"/>
        <v>0</v>
      </c>
      <c r="H15" s="212">
        <v>1699</v>
      </c>
      <c r="I15" s="180">
        <f t="shared" si="3"/>
        <v>2.9157370859790629E-2</v>
      </c>
      <c r="J15" s="212">
        <v>141</v>
      </c>
      <c r="K15" s="180">
        <f t="shared" si="4"/>
        <v>3.13263719173517E-2</v>
      </c>
      <c r="L15" s="212">
        <v>59</v>
      </c>
      <c r="M15" s="180">
        <f t="shared" si="5"/>
        <v>7.0998796630565589E-2</v>
      </c>
      <c r="N15" s="212">
        <v>3968</v>
      </c>
      <c r="O15" s="180">
        <f t="shared" si="6"/>
        <v>5.3578179854172292E-2</v>
      </c>
      <c r="P15" s="212">
        <v>3150</v>
      </c>
      <c r="Q15" s="180">
        <f t="shared" si="7"/>
        <v>5.8778526245078462E-2</v>
      </c>
      <c r="R15" s="212">
        <v>1381</v>
      </c>
      <c r="S15" s="180">
        <f t="shared" si="8"/>
        <v>5.2936215884697949E-2</v>
      </c>
      <c r="T15" s="212">
        <v>717</v>
      </c>
      <c r="U15" s="180">
        <f t="shared" si="9"/>
        <v>7.1343283582089551E-2</v>
      </c>
      <c r="V15" s="212"/>
      <c r="W15" s="180"/>
      <c r="X15" s="212">
        <v>990</v>
      </c>
      <c r="Y15" s="180"/>
      <c r="Z15" s="212">
        <v>603</v>
      </c>
      <c r="AA15" s="180">
        <f t="shared" si="10"/>
        <v>4.4541291180381151E-2</v>
      </c>
    </row>
    <row r="16" spans="1:27" ht="24.95" customHeight="1" x14ac:dyDescent="0.25">
      <c r="A16" s="136" t="s">
        <v>140</v>
      </c>
      <c r="B16" s="132">
        <v>3</v>
      </c>
      <c r="C16" s="180">
        <f t="shared" ref="C16:C24" si="11">B16/$B$25</f>
        <v>2.6785714285714284E-2</v>
      </c>
      <c r="D16" s="212">
        <v>1091</v>
      </c>
      <c r="E16" s="180">
        <f t="shared" si="1"/>
        <v>2.7237548370989888E-2</v>
      </c>
      <c r="F16" s="212">
        <v>0</v>
      </c>
      <c r="G16" s="180">
        <f t="shared" si="2"/>
        <v>0</v>
      </c>
      <c r="H16" s="212">
        <v>1429</v>
      </c>
      <c r="I16" s="180">
        <f t="shared" si="3"/>
        <v>2.452376866311996E-2</v>
      </c>
      <c r="J16" s="212">
        <v>127</v>
      </c>
      <c r="K16" s="180">
        <f t="shared" si="4"/>
        <v>2.8215952010664298E-2</v>
      </c>
      <c r="L16" s="212">
        <v>21</v>
      </c>
      <c r="M16" s="180">
        <f t="shared" si="5"/>
        <v>2.5270758122743681E-2</v>
      </c>
      <c r="N16" s="212">
        <v>2376</v>
      </c>
      <c r="O16" s="180">
        <f t="shared" si="6"/>
        <v>3.2082095598163649E-2</v>
      </c>
      <c r="P16" s="212">
        <v>1077</v>
      </c>
      <c r="Q16" s="180">
        <f t="shared" si="7"/>
        <v>2.009665802093635E-2</v>
      </c>
      <c r="R16" s="212">
        <v>568</v>
      </c>
      <c r="S16" s="180">
        <f t="shared" si="8"/>
        <v>2.1772462434835941E-2</v>
      </c>
      <c r="T16" s="212">
        <v>261</v>
      </c>
      <c r="U16" s="180">
        <f t="shared" si="9"/>
        <v>2.5970149253731343E-2</v>
      </c>
      <c r="V16" s="212"/>
      <c r="W16" s="180"/>
      <c r="X16" s="212">
        <v>444</v>
      </c>
      <c r="Y16" s="180"/>
      <c r="Z16" s="212">
        <v>361</v>
      </c>
      <c r="AA16" s="180">
        <f t="shared" si="10"/>
        <v>2.6665681784606293E-2</v>
      </c>
    </row>
    <row r="17" spans="1:27" ht="24.95" customHeight="1" x14ac:dyDescent="0.25">
      <c r="A17" s="136" t="s">
        <v>51</v>
      </c>
      <c r="B17" s="132">
        <v>5</v>
      </c>
      <c r="C17" s="180">
        <f t="shared" si="11"/>
        <v>4.4642857142857144E-2</v>
      </c>
      <c r="D17" s="212">
        <v>2702</v>
      </c>
      <c r="E17" s="180">
        <f t="shared" si="1"/>
        <v>6.7457246286356257E-2</v>
      </c>
      <c r="F17" s="212">
        <v>0</v>
      </c>
      <c r="G17" s="180">
        <f t="shared" si="2"/>
        <v>0</v>
      </c>
      <c r="H17" s="212">
        <v>7409</v>
      </c>
      <c r="I17" s="180">
        <f t="shared" si="3"/>
        <v>0.12714947657456668</v>
      </c>
      <c r="J17" s="212">
        <v>402</v>
      </c>
      <c r="K17" s="180">
        <f t="shared" si="4"/>
        <v>8.9313485892023994E-2</v>
      </c>
      <c r="L17" s="212">
        <v>41</v>
      </c>
      <c r="M17" s="180">
        <f t="shared" si="5"/>
        <v>4.9338146811071001E-2</v>
      </c>
      <c r="N17" s="212">
        <v>4318</v>
      </c>
      <c r="O17" s="180">
        <f t="shared" si="6"/>
        <v>5.830407777477721E-2</v>
      </c>
      <c r="P17" s="212">
        <v>3846</v>
      </c>
      <c r="Q17" s="180">
        <f t="shared" si="7"/>
        <v>7.1765781567800557E-2</v>
      </c>
      <c r="R17" s="212">
        <v>1907</v>
      </c>
      <c r="S17" s="180">
        <f t="shared" si="8"/>
        <v>7.3098742716957987E-2</v>
      </c>
      <c r="T17" s="212">
        <v>549</v>
      </c>
      <c r="U17" s="180">
        <f t="shared" si="9"/>
        <v>5.4626865671641794E-2</v>
      </c>
      <c r="V17" s="212">
        <v>1</v>
      </c>
      <c r="W17" s="180"/>
      <c r="X17" s="212">
        <v>2206</v>
      </c>
      <c r="Y17" s="180"/>
      <c r="Z17" s="212">
        <v>810</v>
      </c>
      <c r="AA17" s="180">
        <f t="shared" si="10"/>
        <v>5.9831585167676171E-2</v>
      </c>
    </row>
    <row r="18" spans="1:27" ht="24.95" customHeight="1" x14ac:dyDescent="0.25">
      <c r="A18" s="136" t="s">
        <v>52</v>
      </c>
      <c r="B18" s="132">
        <v>9</v>
      </c>
      <c r="C18" s="180">
        <f t="shared" si="11"/>
        <v>8.0357142857142863E-2</v>
      </c>
      <c r="D18" s="212">
        <v>2501</v>
      </c>
      <c r="E18" s="180">
        <f t="shared" si="1"/>
        <v>6.2439146174010737E-2</v>
      </c>
      <c r="F18" s="212">
        <v>0</v>
      </c>
      <c r="G18" s="180">
        <f t="shared" si="2"/>
        <v>0</v>
      </c>
      <c r="H18" s="212">
        <v>2618</v>
      </c>
      <c r="I18" s="180">
        <f t="shared" si="3"/>
        <v>4.492877981808821E-2</v>
      </c>
      <c r="J18" s="212">
        <v>394</v>
      </c>
      <c r="K18" s="180">
        <f t="shared" si="4"/>
        <v>8.7536103088202616E-2</v>
      </c>
      <c r="L18" s="212">
        <v>46</v>
      </c>
      <c r="M18" s="180">
        <f t="shared" si="5"/>
        <v>5.5354993983152828E-2</v>
      </c>
      <c r="N18" s="212">
        <v>5343</v>
      </c>
      <c r="O18" s="180">
        <f t="shared" si="6"/>
        <v>7.2144207399405885E-2</v>
      </c>
      <c r="P18" s="212">
        <v>5176</v>
      </c>
      <c r="Q18" s="180">
        <f t="shared" si="7"/>
        <v>9.658338153794481E-2</v>
      </c>
      <c r="R18" s="212">
        <v>1952</v>
      </c>
      <c r="S18" s="180">
        <f t="shared" si="8"/>
        <v>7.4823673719717876E-2</v>
      </c>
      <c r="T18" s="212">
        <v>218</v>
      </c>
      <c r="U18" s="180">
        <f t="shared" si="9"/>
        <v>2.1691542288557214E-2</v>
      </c>
      <c r="V18" s="212"/>
      <c r="W18" s="180"/>
      <c r="X18" s="212">
        <v>2181</v>
      </c>
      <c r="Y18" s="180"/>
      <c r="Z18" s="212">
        <v>519</v>
      </c>
      <c r="AA18" s="180">
        <f t="shared" si="10"/>
        <v>3.8336534200029547E-2</v>
      </c>
    </row>
    <row r="19" spans="1:27" ht="24.95" customHeight="1" x14ac:dyDescent="0.25">
      <c r="A19" s="136" t="s">
        <v>53</v>
      </c>
      <c r="B19" s="132">
        <v>1</v>
      </c>
      <c r="C19" s="180">
        <f t="shared" si="11"/>
        <v>8.9285714285714281E-3</v>
      </c>
      <c r="D19" s="212">
        <v>1009</v>
      </c>
      <c r="E19" s="180">
        <f t="shared" si="1"/>
        <v>2.519036325053052E-2</v>
      </c>
      <c r="F19" s="212">
        <v>0</v>
      </c>
      <c r="G19" s="180">
        <f t="shared" si="2"/>
        <v>0</v>
      </c>
      <c r="H19" s="212">
        <v>2234</v>
      </c>
      <c r="I19" s="180">
        <f t="shared" si="3"/>
        <v>3.8338767805045477E-2</v>
      </c>
      <c r="J19" s="212">
        <v>115</v>
      </c>
      <c r="K19" s="180">
        <f t="shared" si="4"/>
        <v>2.5549877804932238E-2</v>
      </c>
      <c r="L19" s="212">
        <v>67</v>
      </c>
      <c r="M19" s="180">
        <f t="shared" si="5"/>
        <v>8.0625752105896509E-2</v>
      </c>
      <c r="N19" s="212">
        <v>2296</v>
      </c>
      <c r="O19" s="180">
        <f t="shared" si="6"/>
        <v>3.1001890359168241E-2</v>
      </c>
      <c r="P19" s="212">
        <v>1784</v>
      </c>
      <c r="Q19" s="180">
        <f t="shared" si="7"/>
        <v>3.3289171689276184E-2</v>
      </c>
      <c r="R19" s="212">
        <v>727</v>
      </c>
      <c r="S19" s="180">
        <f t="shared" si="8"/>
        <v>2.7867218644587549E-2</v>
      </c>
      <c r="T19" s="212">
        <v>141</v>
      </c>
      <c r="U19" s="180">
        <f t="shared" si="9"/>
        <v>1.4029850746268656E-2</v>
      </c>
      <c r="V19" s="212"/>
      <c r="W19" s="180"/>
      <c r="X19" s="212">
        <v>659</v>
      </c>
      <c r="Y19" s="180"/>
      <c r="Z19" s="212">
        <v>201</v>
      </c>
      <c r="AA19" s="180">
        <f t="shared" si="10"/>
        <v>1.4847097060127049E-2</v>
      </c>
    </row>
    <row r="20" spans="1:27" ht="24.95" customHeight="1" x14ac:dyDescent="0.25">
      <c r="A20" s="136" t="s">
        <v>54</v>
      </c>
      <c r="B20" s="132">
        <v>8</v>
      </c>
      <c r="C20" s="180">
        <f t="shared" si="11"/>
        <v>7.1428571428571425E-2</v>
      </c>
      <c r="D20" s="212">
        <v>2340</v>
      </c>
      <c r="E20" s="180">
        <f t="shared" si="1"/>
        <v>5.8419672949694169E-2</v>
      </c>
      <c r="F20" s="212">
        <v>0</v>
      </c>
      <c r="G20" s="180">
        <f t="shared" si="2"/>
        <v>0</v>
      </c>
      <c r="H20" s="212">
        <v>3343</v>
      </c>
      <c r="I20" s="180">
        <f t="shared" si="3"/>
        <v>5.7370859790629829E-2</v>
      </c>
      <c r="J20" s="212">
        <v>278</v>
      </c>
      <c r="K20" s="180">
        <f t="shared" si="4"/>
        <v>6.1764052432792711E-2</v>
      </c>
      <c r="L20" s="212">
        <v>54</v>
      </c>
      <c r="M20" s="180">
        <f t="shared" si="5"/>
        <v>6.4981949458483748E-2</v>
      </c>
      <c r="N20" s="212">
        <v>6331</v>
      </c>
      <c r="O20" s="180">
        <f t="shared" si="6"/>
        <v>8.5484742100999184E-2</v>
      </c>
      <c r="P20" s="212">
        <v>4186</v>
      </c>
      <c r="Q20" s="180">
        <f t="shared" si="7"/>
        <v>7.8110130432348712E-2</v>
      </c>
      <c r="R20" s="212">
        <v>1190</v>
      </c>
      <c r="S20" s="180">
        <f t="shared" si="8"/>
        <v>4.5614842072983747E-2</v>
      </c>
      <c r="T20" s="212">
        <v>253</v>
      </c>
      <c r="U20" s="180">
        <f t="shared" si="9"/>
        <v>2.5174129353233831E-2</v>
      </c>
      <c r="V20" s="212">
        <v>1</v>
      </c>
      <c r="W20" s="180"/>
      <c r="X20" s="212">
        <v>2246</v>
      </c>
      <c r="Y20" s="180"/>
      <c r="Z20" s="212">
        <v>724</v>
      </c>
      <c r="AA20" s="180">
        <f t="shared" si="10"/>
        <v>5.347909587826858E-2</v>
      </c>
    </row>
    <row r="21" spans="1:27" ht="24.95" customHeight="1" x14ac:dyDescent="0.25">
      <c r="A21" s="136" t="s">
        <v>55</v>
      </c>
      <c r="B21" s="132">
        <v>3</v>
      </c>
      <c r="C21" s="180">
        <f t="shared" si="11"/>
        <v>2.6785714285714284E-2</v>
      </c>
      <c r="D21" s="212">
        <v>457</v>
      </c>
      <c r="E21" s="180">
        <f t="shared" si="1"/>
        <v>1.140931219573087E-2</v>
      </c>
      <c r="F21" s="212">
        <v>0</v>
      </c>
      <c r="G21" s="180">
        <f t="shared" si="2"/>
        <v>0</v>
      </c>
      <c r="H21" s="212">
        <v>395</v>
      </c>
      <c r="I21" s="180">
        <f t="shared" si="3"/>
        <v>6.7787883988330187E-3</v>
      </c>
      <c r="J21" s="212">
        <v>101</v>
      </c>
      <c r="K21" s="180">
        <f t="shared" si="4"/>
        <v>2.2439457898244836E-2</v>
      </c>
      <c r="L21" s="212">
        <v>21</v>
      </c>
      <c r="M21" s="180">
        <f t="shared" si="5"/>
        <v>2.5270758122743681E-2</v>
      </c>
      <c r="N21" s="212">
        <v>946</v>
      </c>
      <c r="O21" s="180">
        <f t="shared" si="6"/>
        <v>1.2773426951120713E-2</v>
      </c>
      <c r="P21" s="212">
        <v>641</v>
      </c>
      <c r="Q21" s="180">
        <f t="shared" si="7"/>
        <v>1.1960963594633427E-2</v>
      </c>
      <c r="R21" s="212">
        <v>258</v>
      </c>
      <c r="S21" s="180">
        <f t="shared" si="8"/>
        <v>9.8896044158233668E-3</v>
      </c>
      <c r="T21" s="212">
        <v>98</v>
      </c>
      <c r="U21" s="180">
        <f t="shared" si="9"/>
        <v>9.7512437810945273E-3</v>
      </c>
      <c r="V21" s="212"/>
      <c r="W21" s="180"/>
      <c r="X21" s="212">
        <v>597</v>
      </c>
      <c r="Y21" s="180"/>
      <c r="Z21" s="212">
        <v>193</v>
      </c>
      <c r="AA21" s="180">
        <f t="shared" si="10"/>
        <v>1.4256167823903088E-2</v>
      </c>
    </row>
    <row r="22" spans="1:27" ht="24.95" customHeight="1" x14ac:dyDescent="0.25">
      <c r="A22" s="136" t="s">
        <v>56</v>
      </c>
      <c r="B22" s="132">
        <v>5</v>
      </c>
      <c r="C22" s="180">
        <f t="shared" si="11"/>
        <v>4.4642857142857144E-2</v>
      </c>
      <c r="D22" s="212">
        <v>510</v>
      </c>
      <c r="E22" s="180">
        <f t="shared" si="1"/>
        <v>1.2732492822369242E-2</v>
      </c>
      <c r="F22" s="212">
        <v>0</v>
      </c>
      <c r="G22" s="180">
        <f t="shared" si="2"/>
        <v>0</v>
      </c>
      <c r="H22" s="212">
        <v>380</v>
      </c>
      <c r="I22" s="180">
        <f t="shared" si="3"/>
        <v>6.5213660545735373E-3</v>
      </c>
      <c r="J22" s="212">
        <v>41</v>
      </c>
      <c r="K22" s="180">
        <f t="shared" si="4"/>
        <v>9.1090868695845369E-3</v>
      </c>
      <c r="L22" s="212">
        <v>13</v>
      </c>
      <c r="M22" s="180">
        <f t="shared" si="5"/>
        <v>1.5643802647412757E-2</v>
      </c>
      <c r="N22" s="212">
        <v>1180</v>
      </c>
      <c r="O22" s="180">
        <f t="shared" si="6"/>
        <v>1.5933027275182286E-2</v>
      </c>
      <c r="P22" s="212">
        <v>866</v>
      </c>
      <c r="Q22" s="180">
        <f t="shared" si="7"/>
        <v>1.6159429754996176E-2</v>
      </c>
      <c r="R22" s="212">
        <v>336</v>
      </c>
      <c r="S22" s="180">
        <f t="shared" si="8"/>
        <v>1.2879484820607176E-2</v>
      </c>
      <c r="T22" s="212">
        <v>108</v>
      </c>
      <c r="U22" s="180">
        <f t="shared" si="9"/>
        <v>1.0746268656716417E-2</v>
      </c>
      <c r="V22" s="212"/>
      <c r="W22" s="180"/>
      <c r="X22" s="212">
        <v>205</v>
      </c>
      <c r="Y22" s="180"/>
      <c r="Z22" s="212">
        <v>207</v>
      </c>
      <c r="AA22" s="180">
        <f t="shared" si="10"/>
        <v>1.5290293987295022E-2</v>
      </c>
    </row>
    <row r="23" spans="1:27" ht="24.95" customHeight="1" x14ac:dyDescent="0.25">
      <c r="A23" s="136" t="s">
        <v>108</v>
      </c>
      <c r="B23" s="132">
        <v>15</v>
      </c>
      <c r="C23" s="180">
        <f t="shared" si="11"/>
        <v>0.13392857142857142</v>
      </c>
      <c r="D23" s="212">
        <v>8739</v>
      </c>
      <c r="E23" s="180">
        <f t="shared" si="1"/>
        <v>0.21817500936212708</v>
      </c>
      <c r="F23" s="212">
        <v>5</v>
      </c>
      <c r="G23" s="180">
        <f t="shared" si="2"/>
        <v>1</v>
      </c>
      <c r="H23" s="212">
        <v>7834</v>
      </c>
      <c r="I23" s="180">
        <f t="shared" si="3"/>
        <v>0.13444310966191866</v>
      </c>
      <c r="J23" s="212">
        <v>554</v>
      </c>
      <c r="K23" s="180">
        <f t="shared" si="4"/>
        <v>0.12308375916463009</v>
      </c>
      <c r="L23" s="212">
        <v>108</v>
      </c>
      <c r="M23" s="180">
        <f t="shared" si="5"/>
        <v>0.1299638989169675</v>
      </c>
      <c r="N23" s="212">
        <v>12293</v>
      </c>
      <c r="O23" s="180">
        <f t="shared" si="6"/>
        <v>0.16598703753713206</v>
      </c>
      <c r="P23" s="212">
        <v>4791</v>
      </c>
      <c r="Q23" s="180">
        <f t="shared" si="7"/>
        <v>8.9399339441324097E-2</v>
      </c>
      <c r="R23" s="212">
        <v>4421</v>
      </c>
      <c r="S23" s="180">
        <f t="shared" si="8"/>
        <v>0.16946488807114382</v>
      </c>
      <c r="T23" s="212">
        <v>1232</v>
      </c>
      <c r="U23" s="180">
        <f t="shared" si="9"/>
        <v>0.12258706467661691</v>
      </c>
      <c r="V23" s="212">
        <v>2</v>
      </c>
      <c r="W23" s="180"/>
      <c r="X23" s="212">
        <v>7137</v>
      </c>
      <c r="Y23" s="180"/>
      <c r="Z23" s="212">
        <v>2353</v>
      </c>
      <c r="AA23" s="180">
        <f t="shared" si="10"/>
        <v>0.17380706160437287</v>
      </c>
    </row>
    <row r="24" spans="1:27" ht="24.95" customHeight="1" x14ac:dyDescent="0.25">
      <c r="A24" s="136" t="s">
        <v>109</v>
      </c>
      <c r="B24" s="132">
        <v>16</v>
      </c>
      <c r="C24" s="180">
        <f t="shared" si="11"/>
        <v>0.14285714285714285</v>
      </c>
      <c r="D24" s="212">
        <v>6022</v>
      </c>
      <c r="E24" s="180">
        <f t="shared" si="1"/>
        <v>0.15034327799275995</v>
      </c>
      <c r="F24" s="212">
        <v>0</v>
      </c>
      <c r="G24" s="180">
        <f t="shared" si="2"/>
        <v>0</v>
      </c>
      <c r="H24" s="212">
        <v>12742</v>
      </c>
      <c r="I24" s="180">
        <f t="shared" si="3"/>
        <v>0.21867170070362107</v>
      </c>
      <c r="J24" s="212">
        <v>809</v>
      </c>
      <c r="K24" s="180">
        <f t="shared" si="4"/>
        <v>0.17973783603643634</v>
      </c>
      <c r="L24" s="212">
        <v>139</v>
      </c>
      <c r="M24" s="180">
        <f t="shared" si="5"/>
        <v>0.16726835138387486</v>
      </c>
      <c r="N24" s="212">
        <v>12142</v>
      </c>
      <c r="O24" s="180">
        <f t="shared" si="6"/>
        <v>0.16394815014852823</v>
      </c>
      <c r="P24" s="212">
        <v>4732</v>
      </c>
      <c r="Q24" s="180">
        <f t="shared" si="7"/>
        <v>8.8298408314828977E-2</v>
      </c>
      <c r="R24" s="212">
        <v>4167</v>
      </c>
      <c r="S24" s="180">
        <f t="shared" si="8"/>
        <v>0.15972861085556578</v>
      </c>
      <c r="T24" s="212">
        <v>1209</v>
      </c>
      <c r="U24" s="180">
        <f t="shared" si="9"/>
        <v>0.12029850746268657</v>
      </c>
      <c r="V24" s="212"/>
      <c r="W24" s="180"/>
      <c r="X24" s="212">
        <v>8181</v>
      </c>
      <c r="Y24" s="180"/>
      <c r="Z24" s="212">
        <v>2090</v>
      </c>
      <c r="AA24" s="180">
        <f t="shared" si="10"/>
        <v>0.15438026296351012</v>
      </c>
    </row>
    <row r="25" spans="1:27" ht="21.75" customHeight="1" x14ac:dyDescent="0.25">
      <c r="A25" s="323" t="s">
        <v>278</v>
      </c>
      <c r="B25" s="226">
        <f>SUM(B8:B24)</f>
        <v>112</v>
      </c>
      <c r="C25" s="226"/>
      <c r="D25" s="226">
        <f t="shared" ref="D25:Z25" si="12">SUM(D8:D24)</f>
        <v>40055</v>
      </c>
      <c r="E25" s="226"/>
      <c r="F25" s="226">
        <f t="shared" si="12"/>
        <v>5</v>
      </c>
      <c r="G25" s="226"/>
      <c r="H25" s="226">
        <f t="shared" si="12"/>
        <v>58270</v>
      </c>
      <c r="I25" s="226"/>
      <c r="J25" s="226">
        <f t="shared" si="12"/>
        <v>4501</v>
      </c>
      <c r="K25" s="226"/>
      <c r="L25" s="226">
        <f t="shared" si="12"/>
        <v>831</v>
      </c>
      <c r="M25" s="226"/>
      <c r="N25" s="226">
        <f t="shared" si="12"/>
        <v>74060</v>
      </c>
      <c r="O25" s="226"/>
      <c r="P25" s="226">
        <f t="shared" si="12"/>
        <v>53591</v>
      </c>
      <c r="Q25" s="226"/>
      <c r="R25" s="226">
        <f t="shared" si="12"/>
        <v>26088</v>
      </c>
      <c r="S25" s="226"/>
      <c r="T25" s="226">
        <f t="shared" si="12"/>
        <v>10050</v>
      </c>
      <c r="U25" s="226"/>
      <c r="V25" s="226">
        <f t="shared" si="12"/>
        <v>12</v>
      </c>
      <c r="W25" s="226">
        <f t="shared" si="12"/>
        <v>0</v>
      </c>
      <c r="X25" s="226">
        <f t="shared" si="12"/>
        <v>33059</v>
      </c>
      <c r="Y25" s="226"/>
      <c r="Z25" s="226">
        <f t="shared" si="12"/>
        <v>13538</v>
      </c>
      <c r="AA25" s="226"/>
    </row>
    <row r="26" spans="1:27" ht="15" customHeight="1" x14ac:dyDescent="0.25">
      <c r="A26" s="324"/>
      <c r="B26" s="225">
        <f>B25/$A$27</f>
        <v>3.564926218759151E-4</v>
      </c>
      <c r="C26" s="225"/>
      <c r="D26" s="225">
        <f>D25/$A$27</f>
        <v>0.12749385686821232</v>
      </c>
      <c r="E26" s="225"/>
      <c r="F26" s="225">
        <f>F25/$A$27</f>
        <v>1.5914849190889066E-5</v>
      </c>
      <c r="G26" s="225"/>
      <c r="H26" s="225">
        <f>H25/$A$27</f>
        <v>0.1854716524706212</v>
      </c>
      <c r="I26" s="225"/>
      <c r="J26" s="225">
        <f>J25/$A$27</f>
        <v>1.4326547241638338E-2</v>
      </c>
      <c r="K26" s="225"/>
      <c r="L26" s="225">
        <f>L25/$A$27</f>
        <v>2.645047935525763E-3</v>
      </c>
      <c r="M26" s="225"/>
      <c r="N26" s="225">
        <f>N25/$A$27</f>
        <v>0.23573074621544887</v>
      </c>
      <c r="O26" s="225"/>
      <c r="P26" s="225">
        <f>P25/$A$27</f>
        <v>0.17057853659778721</v>
      </c>
      <c r="Q26" s="225"/>
      <c r="R26" s="225">
        <f>R25/$A$27</f>
        <v>8.3037317138382791E-2</v>
      </c>
      <c r="S26" s="225"/>
      <c r="T26" s="225">
        <f>T25/$A$27</f>
        <v>3.1988846873687027E-2</v>
      </c>
      <c r="U26" s="225"/>
      <c r="V26" s="225"/>
      <c r="W26" s="225"/>
      <c r="X26" s="225"/>
      <c r="Y26" s="225"/>
      <c r="Z26" s="225">
        <f>Z25/$A$27</f>
        <v>4.3091045669251239E-2</v>
      </c>
      <c r="AA26" s="225"/>
    </row>
    <row r="27" spans="1:27" ht="15" customHeight="1" x14ac:dyDescent="0.25">
      <c r="A27" s="227">
        <f>SUM(B25:Z25)</f>
        <v>314172</v>
      </c>
    </row>
  </sheetData>
  <mergeCells count="15">
    <mergeCell ref="A25:A26"/>
    <mergeCell ref="V7:W7"/>
    <mergeCell ref="X7:Y7"/>
    <mergeCell ref="B6:AA6"/>
    <mergeCell ref="B7:C7"/>
    <mergeCell ref="D7:E7"/>
    <mergeCell ref="F7:G7"/>
    <mergeCell ref="H7:I7"/>
    <mergeCell ref="J7:K7"/>
    <mergeCell ref="L7:M7"/>
    <mergeCell ref="N7:O7"/>
    <mergeCell ref="P7:Q7"/>
    <mergeCell ref="R7:S7"/>
    <mergeCell ref="T7:U7"/>
    <mergeCell ref="Z7:AA7"/>
  </mergeCells>
  <conditionalFormatting sqref="C8:C13 C15:C24">
    <cfRule type="dataBar" priority="32">
      <dataBar>
        <cfvo type="min"/>
        <cfvo type="max"/>
        <color rgb="FFFFB628"/>
      </dataBar>
      <extLst>
        <ext xmlns:x14="http://schemas.microsoft.com/office/spreadsheetml/2009/9/main" uri="{B025F937-C7B1-47D3-B67F-A62EFF666E3E}">
          <x14:id>{FCE961F8-3D52-4CEC-A223-F054E9103017}</x14:id>
        </ext>
      </extLst>
    </cfRule>
  </conditionalFormatting>
  <conditionalFormatting sqref="E8:E24">
    <cfRule type="dataBar" priority="34">
      <dataBar>
        <cfvo type="min"/>
        <cfvo type="max"/>
        <color rgb="FFFFB628"/>
      </dataBar>
      <extLst>
        <ext xmlns:x14="http://schemas.microsoft.com/office/spreadsheetml/2009/9/main" uri="{B025F937-C7B1-47D3-B67F-A62EFF666E3E}">
          <x14:id>{7B1B228D-6463-42ED-A5F2-CAE4E9C8CDCA}</x14:id>
        </ext>
      </extLst>
    </cfRule>
  </conditionalFormatting>
  <conditionalFormatting sqref="G8:G24">
    <cfRule type="dataBar" priority="35">
      <dataBar>
        <cfvo type="min"/>
        <cfvo type="max"/>
        <color rgb="FFFFB628"/>
      </dataBar>
      <extLst>
        <ext xmlns:x14="http://schemas.microsoft.com/office/spreadsheetml/2009/9/main" uri="{B025F937-C7B1-47D3-B67F-A62EFF666E3E}">
          <x14:id>{E035FE5E-8C13-45B3-93FD-54643428CBBF}</x14:id>
        </ext>
      </extLst>
    </cfRule>
  </conditionalFormatting>
  <conditionalFormatting sqref="I8:I24">
    <cfRule type="dataBar" priority="36">
      <dataBar>
        <cfvo type="min"/>
        <cfvo type="max"/>
        <color rgb="FFFFB628"/>
      </dataBar>
      <extLst>
        <ext xmlns:x14="http://schemas.microsoft.com/office/spreadsheetml/2009/9/main" uri="{B025F937-C7B1-47D3-B67F-A62EFF666E3E}">
          <x14:id>{0B220F72-51E2-4866-8EF7-84F93B76CBD5}</x14:id>
        </ext>
      </extLst>
    </cfRule>
  </conditionalFormatting>
  <conditionalFormatting sqref="K8:K24">
    <cfRule type="dataBar" priority="37">
      <dataBar>
        <cfvo type="min"/>
        <cfvo type="max"/>
        <color rgb="FFFFB628"/>
      </dataBar>
      <extLst>
        <ext xmlns:x14="http://schemas.microsoft.com/office/spreadsheetml/2009/9/main" uri="{B025F937-C7B1-47D3-B67F-A62EFF666E3E}">
          <x14:id>{A6BD72EB-19E4-489F-BA11-AAF3822E3BD5}</x14:id>
        </ext>
      </extLst>
    </cfRule>
  </conditionalFormatting>
  <conditionalFormatting sqref="M8:M24">
    <cfRule type="dataBar" priority="38">
      <dataBar>
        <cfvo type="min"/>
        <cfvo type="max"/>
        <color rgb="FFFFB628"/>
      </dataBar>
      <extLst>
        <ext xmlns:x14="http://schemas.microsoft.com/office/spreadsheetml/2009/9/main" uri="{B025F937-C7B1-47D3-B67F-A62EFF666E3E}">
          <x14:id>{9A4A5727-ADA9-4753-A970-E44598BD6214}</x14:id>
        </ext>
      </extLst>
    </cfRule>
  </conditionalFormatting>
  <conditionalFormatting sqref="O8:O24">
    <cfRule type="dataBar" priority="39">
      <dataBar>
        <cfvo type="min"/>
        <cfvo type="max"/>
        <color rgb="FFFFB628"/>
      </dataBar>
      <extLst>
        <ext xmlns:x14="http://schemas.microsoft.com/office/spreadsheetml/2009/9/main" uri="{B025F937-C7B1-47D3-B67F-A62EFF666E3E}">
          <x14:id>{5E4FB2C8-5486-40FB-9BBF-08E3858449C1}</x14:id>
        </ext>
      </extLst>
    </cfRule>
  </conditionalFormatting>
  <conditionalFormatting sqref="Q8:Q24">
    <cfRule type="dataBar" priority="40">
      <dataBar>
        <cfvo type="min"/>
        <cfvo type="max"/>
        <color rgb="FFFFB628"/>
      </dataBar>
      <extLst>
        <ext xmlns:x14="http://schemas.microsoft.com/office/spreadsheetml/2009/9/main" uri="{B025F937-C7B1-47D3-B67F-A62EFF666E3E}">
          <x14:id>{4C9C8F34-3181-49D6-80F8-3CECBAFE35D6}</x14:id>
        </ext>
      </extLst>
    </cfRule>
  </conditionalFormatting>
  <conditionalFormatting sqref="S8:S24">
    <cfRule type="dataBar" priority="41">
      <dataBar>
        <cfvo type="min"/>
        <cfvo type="max"/>
        <color rgb="FFFFB628"/>
      </dataBar>
      <extLst>
        <ext xmlns:x14="http://schemas.microsoft.com/office/spreadsheetml/2009/9/main" uri="{B025F937-C7B1-47D3-B67F-A62EFF666E3E}">
          <x14:id>{DB14B343-C0DE-494A-9A9F-95C7B3140799}</x14:id>
        </ext>
      </extLst>
    </cfRule>
  </conditionalFormatting>
  <conditionalFormatting sqref="U8:U24 W8:W24 Y8:Y24">
    <cfRule type="dataBar" priority="42">
      <dataBar>
        <cfvo type="min"/>
        <cfvo type="max"/>
        <color rgb="FFFFB628"/>
      </dataBar>
      <extLst>
        <ext xmlns:x14="http://schemas.microsoft.com/office/spreadsheetml/2009/9/main" uri="{B025F937-C7B1-47D3-B67F-A62EFF666E3E}">
          <x14:id>{99E0A1A5-0491-45D4-AEF4-058D768C71A1}</x14:id>
        </ext>
      </extLst>
    </cfRule>
  </conditionalFormatting>
  <conditionalFormatting sqref="AA8:AA24">
    <cfRule type="dataBar" priority="43">
      <dataBar>
        <cfvo type="min"/>
        <cfvo type="max"/>
        <color rgb="FFFFB628"/>
      </dataBar>
      <extLst>
        <ext xmlns:x14="http://schemas.microsoft.com/office/spreadsheetml/2009/9/main" uri="{B025F937-C7B1-47D3-B67F-A62EFF666E3E}">
          <x14:id>{9BA57428-E7AE-4E91-8B7D-ADE34FA67650}</x14:id>
        </ext>
      </extLst>
    </cfRule>
  </conditionalFormatting>
  <pageMargins left="0.70866141732283472" right="0.70866141732283472" top="0.74803149606299213" bottom="0.74803149606299213" header="0.31496062992125984" footer="0.31496062992125984"/>
  <pageSetup scale="3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FCE961F8-3D52-4CEC-A223-F054E9103017}">
            <x14:dataBar minLength="0" maxLength="100" border="1" negativeBarBorderColorSameAsPositive="0">
              <x14:cfvo type="autoMin"/>
              <x14:cfvo type="autoMax"/>
              <x14:borderColor rgb="FFFFB628"/>
              <x14:negativeFillColor rgb="FFFF0000"/>
              <x14:negativeBorderColor rgb="FFFF0000"/>
              <x14:axisColor rgb="FF000000"/>
            </x14:dataBar>
          </x14:cfRule>
          <xm:sqref>C8:C13 C15:C24</xm:sqref>
        </x14:conditionalFormatting>
        <x14:conditionalFormatting xmlns:xm="http://schemas.microsoft.com/office/excel/2006/main">
          <x14:cfRule type="dataBar" id="{7B1B228D-6463-42ED-A5F2-CAE4E9C8CDCA}">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 xmlns:xm="http://schemas.microsoft.com/office/excel/2006/main">
          <x14:cfRule type="dataBar" id="{E035FE5E-8C13-45B3-93FD-54643428CBBF}">
            <x14:dataBar minLength="0" maxLength="100" border="1" negativeBarBorderColorSameAsPositive="0">
              <x14:cfvo type="autoMin"/>
              <x14:cfvo type="autoMax"/>
              <x14:borderColor rgb="FFFFB628"/>
              <x14:negativeFillColor rgb="FFFF0000"/>
              <x14:negativeBorderColor rgb="FFFF0000"/>
              <x14:axisColor rgb="FF000000"/>
            </x14:dataBar>
          </x14:cfRule>
          <xm:sqref>G8:G24</xm:sqref>
        </x14:conditionalFormatting>
        <x14:conditionalFormatting xmlns:xm="http://schemas.microsoft.com/office/excel/2006/main">
          <x14:cfRule type="dataBar" id="{0B220F72-51E2-4866-8EF7-84F93B76CBD5}">
            <x14:dataBar minLength="0" maxLength="100" border="1" negativeBarBorderColorSameAsPositive="0">
              <x14:cfvo type="autoMin"/>
              <x14:cfvo type="autoMax"/>
              <x14:borderColor rgb="FFFFB628"/>
              <x14:negativeFillColor rgb="FFFF0000"/>
              <x14:negativeBorderColor rgb="FFFF0000"/>
              <x14:axisColor rgb="FF000000"/>
            </x14:dataBar>
          </x14:cfRule>
          <xm:sqref>I8:I24</xm:sqref>
        </x14:conditionalFormatting>
        <x14:conditionalFormatting xmlns:xm="http://schemas.microsoft.com/office/excel/2006/main">
          <x14:cfRule type="dataBar" id="{A6BD72EB-19E4-489F-BA11-AAF3822E3BD5}">
            <x14:dataBar minLength="0" maxLength="100" border="1" negativeBarBorderColorSameAsPositive="0">
              <x14:cfvo type="autoMin"/>
              <x14:cfvo type="autoMax"/>
              <x14:borderColor rgb="FFFFB628"/>
              <x14:negativeFillColor rgb="FFFF0000"/>
              <x14:negativeBorderColor rgb="FFFF0000"/>
              <x14:axisColor rgb="FF000000"/>
            </x14:dataBar>
          </x14:cfRule>
          <xm:sqref>K8:K24</xm:sqref>
        </x14:conditionalFormatting>
        <x14:conditionalFormatting xmlns:xm="http://schemas.microsoft.com/office/excel/2006/main">
          <x14:cfRule type="dataBar" id="{9A4A5727-ADA9-4753-A970-E44598BD6214}">
            <x14:dataBar minLength="0" maxLength="100" border="1" negativeBarBorderColorSameAsPositive="0">
              <x14:cfvo type="autoMin"/>
              <x14:cfvo type="autoMax"/>
              <x14:borderColor rgb="FFFFB628"/>
              <x14:negativeFillColor rgb="FFFF0000"/>
              <x14:negativeBorderColor rgb="FFFF0000"/>
              <x14:axisColor rgb="FF000000"/>
            </x14:dataBar>
          </x14:cfRule>
          <xm:sqref>M8:M24</xm:sqref>
        </x14:conditionalFormatting>
        <x14:conditionalFormatting xmlns:xm="http://schemas.microsoft.com/office/excel/2006/main">
          <x14:cfRule type="dataBar" id="{5E4FB2C8-5486-40FB-9BBF-08E3858449C1}">
            <x14:dataBar minLength="0" maxLength="100" border="1" negativeBarBorderColorSameAsPositive="0">
              <x14:cfvo type="autoMin"/>
              <x14:cfvo type="autoMax"/>
              <x14:borderColor rgb="FFFFB628"/>
              <x14:negativeFillColor rgb="FFFF0000"/>
              <x14:negativeBorderColor rgb="FFFF0000"/>
              <x14:axisColor rgb="FF000000"/>
            </x14:dataBar>
          </x14:cfRule>
          <xm:sqref>O8:O24</xm:sqref>
        </x14:conditionalFormatting>
        <x14:conditionalFormatting xmlns:xm="http://schemas.microsoft.com/office/excel/2006/main">
          <x14:cfRule type="dataBar" id="{4C9C8F34-3181-49D6-80F8-3CECBAFE35D6}">
            <x14:dataBar minLength="0" maxLength="100" border="1" negativeBarBorderColorSameAsPositive="0">
              <x14:cfvo type="autoMin"/>
              <x14:cfvo type="autoMax"/>
              <x14:borderColor rgb="FFFFB628"/>
              <x14:negativeFillColor rgb="FFFF0000"/>
              <x14:negativeBorderColor rgb="FFFF0000"/>
              <x14:axisColor rgb="FF000000"/>
            </x14:dataBar>
          </x14:cfRule>
          <xm:sqref>Q8:Q24</xm:sqref>
        </x14:conditionalFormatting>
        <x14:conditionalFormatting xmlns:xm="http://schemas.microsoft.com/office/excel/2006/main">
          <x14:cfRule type="dataBar" id="{DB14B343-C0DE-494A-9A9F-95C7B3140799}">
            <x14:dataBar minLength="0" maxLength="100" border="1" negativeBarBorderColorSameAsPositive="0">
              <x14:cfvo type="autoMin"/>
              <x14:cfvo type="autoMax"/>
              <x14:borderColor rgb="FFFFB628"/>
              <x14:negativeFillColor rgb="FFFF0000"/>
              <x14:negativeBorderColor rgb="FFFF0000"/>
              <x14:axisColor rgb="FF000000"/>
            </x14:dataBar>
          </x14:cfRule>
          <xm:sqref>S8:S24</xm:sqref>
        </x14:conditionalFormatting>
        <x14:conditionalFormatting xmlns:xm="http://schemas.microsoft.com/office/excel/2006/main">
          <x14:cfRule type="dataBar" id="{99E0A1A5-0491-45D4-AEF4-058D768C71A1}">
            <x14:dataBar minLength="0" maxLength="100" border="1" negativeBarBorderColorSameAsPositive="0">
              <x14:cfvo type="autoMin"/>
              <x14:cfvo type="autoMax"/>
              <x14:borderColor rgb="FFFFB628"/>
              <x14:negativeFillColor rgb="FFFF0000"/>
              <x14:negativeBorderColor rgb="FFFF0000"/>
              <x14:axisColor rgb="FF000000"/>
            </x14:dataBar>
          </x14:cfRule>
          <xm:sqref>U8:U24 W8:W24 Y8:Y24</xm:sqref>
        </x14:conditionalFormatting>
        <x14:conditionalFormatting xmlns:xm="http://schemas.microsoft.com/office/excel/2006/main">
          <x14:cfRule type="dataBar" id="{9BA57428-E7AE-4E91-8B7D-ADE34FA67650}">
            <x14:dataBar minLength="0" maxLength="100" border="1" negativeBarBorderColorSameAsPositive="0">
              <x14:cfvo type="autoMin"/>
              <x14:cfvo type="autoMax"/>
              <x14:borderColor rgb="FFFFB628"/>
              <x14:negativeFillColor rgb="FFFF0000"/>
              <x14:negativeBorderColor rgb="FFFF0000"/>
              <x14:axisColor rgb="FF000000"/>
            </x14:dataBar>
          </x14:cfRule>
          <xm:sqref>AA8:AA24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48</vt:i4>
      </vt:variant>
    </vt:vector>
  </HeadingPairs>
  <TitlesOfParts>
    <vt:vector size="48" baseType="lpstr">
      <vt:lpstr>INDICE</vt:lpstr>
      <vt:lpstr>Ingresos Terminos DR</vt:lpstr>
      <vt:lpstr>Ingresos ACD</vt:lpstr>
      <vt:lpstr>Ingresos PP en PA</vt:lpstr>
      <vt:lpstr>Ingresos Terminos por Sexo</vt:lpstr>
      <vt:lpstr>Ingresos Terminos Indigena</vt:lpstr>
      <vt:lpstr>Ingresos Terminos Migrantes</vt:lpstr>
      <vt:lpstr>Formas de termino </vt:lpstr>
      <vt:lpstr>Delitos FT (2)</vt:lpstr>
      <vt:lpstr>Delitos FT</vt:lpstr>
      <vt:lpstr>Delitos</vt:lpstr>
      <vt:lpstr>Ingresos Terminos Delito</vt:lpstr>
      <vt:lpstr>Terminos con imputado inocente</vt:lpstr>
      <vt:lpstr>Delitos terminados</vt:lpstr>
      <vt:lpstr>Ingresos Terminos por Sexo (2)</vt:lpstr>
      <vt:lpstr>Ingresos Terminos por Edad</vt:lpstr>
      <vt:lpstr>Ingresos RPA Menor</vt:lpstr>
      <vt:lpstr>Ingresos terminos RPA</vt:lpstr>
      <vt:lpstr>Ingresos por Sexo_Edad</vt:lpstr>
      <vt:lpstr>Causas RPA Formas de termino </vt:lpstr>
      <vt:lpstr>G2</vt:lpstr>
      <vt:lpstr>Hoja11</vt:lpstr>
      <vt:lpstr>G3</vt:lpstr>
      <vt:lpstr>G4</vt:lpstr>
      <vt:lpstr>G5</vt:lpstr>
      <vt:lpstr>G6</vt:lpstr>
      <vt:lpstr>G7</vt:lpstr>
      <vt:lpstr>G8</vt:lpstr>
      <vt:lpstr>T2 (3)</vt:lpstr>
      <vt:lpstr>T2 (2)</vt:lpstr>
      <vt:lpstr>T3</vt:lpstr>
      <vt:lpstr>T5</vt:lpstr>
      <vt:lpstr>T6 (2)</vt:lpstr>
      <vt:lpstr>G10</vt:lpstr>
      <vt:lpstr>G11</vt:lpstr>
      <vt:lpstr>G12</vt:lpstr>
      <vt:lpstr>G13</vt:lpstr>
      <vt:lpstr>G14</vt:lpstr>
      <vt:lpstr>G15</vt:lpstr>
      <vt:lpstr>G16</vt:lpstr>
      <vt:lpstr>G17</vt:lpstr>
      <vt:lpstr>G18</vt:lpstr>
      <vt:lpstr>G19</vt:lpstr>
      <vt:lpstr>G20</vt:lpstr>
      <vt:lpstr>G21</vt:lpstr>
      <vt:lpstr>G22</vt:lpstr>
      <vt:lpstr>G23</vt:lpstr>
      <vt:lpstr>G24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2024-08-22T15:38:21Z</dcterms:modified>
</cp:coreProperties>
</file>